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'Ark1'!$C$119</definedName>
    <definedName name="trin28">'Ark1'!$C$120</definedName>
    <definedName name="trin29">'Ark1'!$C$121</definedName>
    <definedName name="trin30">'Ark1'!$C$122</definedName>
    <definedName name="trin31">'Ark1'!$C$123</definedName>
    <definedName name="trin32">'Ark1'!$C$124</definedName>
    <definedName name="trin33">'Ark1'!$C$125</definedName>
    <definedName name="trin34">'Ark1'!$C$126</definedName>
    <definedName name="trin35">'Ark1'!$C$127</definedName>
    <definedName name="trin36">'Ark1'!$C$128</definedName>
    <definedName name="trin37">'Ark1'!$C$129</definedName>
    <definedName name="trin38">'Ark1'!$C$130</definedName>
    <definedName name="trin39">'Ark1'!$C$131</definedName>
    <definedName name="trin40">'Ark1'!$C$132</definedName>
    <definedName name="trin41">'Ark1'!$C$133</definedName>
    <definedName name="trin42">'Ark1'!$C$134</definedName>
    <definedName name="trin43">'Ark1'!$C$135</definedName>
    <definedName name="trin44">'Ark1'!$C$136</definedName>
    <definedName name="trin45">'Ark1'!$C$137</definedName>
    <definedName name="UVt">'Ark1'!$F$11</definedName>
  </definedNames>
  <calcPr calcId="152511"/>
</workbook>
</file>

<file path=xl/calcChain.xml><?xml version="1.0" encoding="utf-8"?>
<calcChain xmlns="http://schemas.openxmlformats.org/spreadsheetml/2006/main">
  <c r="I51" i="1" l="1"/>
  <c r="I108" i="1"/>
  <c r="I81" i="1"/>
  <c r="I35" i="1" l="1"/>
  <c r="I64" i="1"/>
  <c r="I94" i="1"/>
  <c r="I102" i="1"/>
  <c r="I101" i="1"/>
  <c r="I75" i="1"/>
  <c r="I74" i="1"/>
  <c r="B114" i="1" l="1"/>
  <c r="G114" i="1"/>
  <c r="I107" i="1" l="1"/>
  <c r="I100" i="1"/>
  <c r="I99" i="1"/>
  <c r="I93" i="1"/>
  <c r="I92" i="1"/>
  <c r="I91" i="1"/>
  <c r="I90" i="1"/>
  <c r="I80" i="1"/>
  <c r="I73" i="1"/>
  <c r="I72" i="1"/>
  <c r="I63" i="1"/>
  <c r="I62" i="1"/>
  <c r="I61" i="1"/>
  <c r="I60" i="1"/>
  <c r="I50" i="1"/>
  <c r="B50" i="1"/>
  <c r="B49" i="1"/>
  <c r="F11" i="1" l="1"/>
  <c r="B80" i="1" l="1"/>
  <c r="B110" i="1" l="1"/>
  <c r="B108" i="1"/>
  <c r="B107" i="1"/>
  <c r="B106" i="1"/>
  <c r="B105" i="1"/>
  <c r="B104" i="1"/>
  <c r="B103" i="1"/>
  <c r="B95" i="1"/>
  <c r="B97" i="1"/>
  <c r="B96" i="1"/>
  <c r="B94" i="1"/>
  <c r="B93" i="1"/>
  <c r="B92" i="1"/>
  <c r="B91" i="1"/>
  <c r="I34" i="1" l="1"/>
  <c r="I33" i="1"/>
  <c r="I32" i="1"/>
  <c r="I45" i="1" l="1"/>
  <c r="I44" i="1"/>
  <c r="I43" i="1"/>
  <c r="I42" i="1"/>
  <c r="I31" i="1"/>
  <c r="B79" i="1"/>
  <c r="B78" i="1"/>
  <c r="B76" i="1"/>
  <c r="B75" i="1"/>
  <c r="B74" i="1"/>
  <c r="B73" i="1"/>
  <c r="B67" i="1"/>
  <c r="B66" i="1"/>
  <c r="B64" i="1"/>
  <c r="B63" i="1"/>
  <c r="B62" i="1"/>
  <c r="B61" i="1"/>
  <c r="B47" i="1"/>
  <c r="B46" i="1"/>
  <c r="B45" i="1"/>
  <c r="B44" i="1"/>
  <c r="B43" i="1"/>
  <c r="B37" i="1"/>
  <c r="B36" i="1"/>
  <c r="B35" i="1"/>
  <c r="B34" i="1"/>
  <c r="B33" i="1"/>
  <c r="B32" i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C136" i="1"/>
  <c r="C135" i="1"/>
  <c r="B102" i="1" s="1"/>
  <c r="C134" i="1"/>
  <c r="C133" i="1"/>
  <c r="D133" i="1" s="1"/>
  <c r="C132" i="1"/>
  <c r="C131" i="1"/>
  <c r="C130" i="1"/>
  <c r="D130" i="1" s="1"/>
  <c r="C129" i="1"/>
  <c r="D129" i="1" s="1"/>
  <c r="C128" i="1"/>
  <c r="D128" i="1" s="1"/>
  <c r="C127" i="1"/>
  <c r="C126" i="1"/>
  <c r="D126" i="1" s="1"/>
  <c r="C125" i="1"/>
  <c r="D125" i="1" s="1"/>
  <c r="C124" i="1"/>
  <c r="D124" i="1" s="1"/>
  <c r="C123" i="1"/>
  <c r="C122" i="1"/>
  <c r="C121" i="1"/>
  <c r="D121" i="1" s="1"/>
  <c r="C120" i="1"/>
  <c r="D120" i="1" s="1"/>
  <c r="C119" i="1"/>
  <c r="D119" i="1" s="1"/>
  <c r="B48" i="1" l="1"/>
  <c r="B109" i="1"/>
  <c r="B99" i="1"/>
  <c r="B77" i="1"/>
  <c r="B65" i="1"/>
  <c r="D132" i="1"/>
  <c r="D137" i="1"/>
  <c r="D123" i="1"/>
  <c r="B31" i="1"/>
  <c r="B72" i="1"/>
  <c r="B60" i="1"/>
  <c r="B42" i="1"/>
  <c r="D127" i="1"/>
  <c r="D135" i="1"/>
  <c r="B90" i="1"/>
  <c r="D136" i="1"/>
  <c r="B81" i="1"/>
  <c r="B98" i="1"/>
  <c r="B111" i="1"/>
  <c r="B38" i="1"/>
  <c r="D131" i="1"/>
  <c r="D134" i="1"/>
  <c r="B51" i="1"/>
  <c r="B68" i="1"/>
  <c r="D122" i="1"/>
  <c r="D111" i="1" l="1"/>
  <c r="D38" i="1"/>
  <c r="B39" i="1" s="1"/>
  <c r="D39" i="1" s="1"/>
  <c r="D98" i="1"/>
  <c r="D68" i="1"/>
  <c r="B69" i="1" s="1"/>
  <c r="D69" i="1" s="1"/>
  <c r="D51" i="1"/>
  <c r="B52" i="1" s="1"/>
  <c r="D52" i="1" s="1"/>
  <c r="D81" i="1"/>
  <c r="B82" i="1" s="1"/>
  <c r="D82" i="1" s="1"/>
</calcChain>
</file>

<file path=xl/sharedStrings.xml><?xml version="1.0" encoding="utf-8"?>
<sst xmlns="http://schemas.openxmlformats.org/spreadsheetml/2006/main" count="154" uniqueCount="62">
  <si>
    <t>Undervisertillæg</t>
  </si>
  <si>
    <t>Gladsaxetillæg</t>
  </si>
  <si>
    <t>Kontaktlærertillæg</t>
  </si>
  <si>
    <t>Teamtillæg</t>
  </si>
  <si>
    <t>Grundlønstillæg</t>
  </si>
  <si>
    <t>Rekrutteringstillæg til fastansatte</t>
  </si>
  <si>
    <t>4-8 års erfaring</t>
  </si>
  <si>
    <t>8-12 års erfaring</t>
  </si>
  <si>
    <t>0-4 års erfaring</t>
  </si>
  <si>
    <t>Balancetillæg</t>
  </si>
  <si>
    <t>grd.beløb</t>
  </si>
  <si>
    <t>aktuelt</t>
  </si>
  <si>
    <t>Årligt</t>
  </si>
  <si>
    <t>REG</t>
  </si>
  <si>
    <t>Indtast antal undervisningstimer</t>
  </si>
  <si>
    <t>Undervisningstillæg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</si>
  <si>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</si>
  <si>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</si>
  <si>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</si>
  <si>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</si>
  <si>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</si>
  <si>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</si>
  <si>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Lejrskoler pr. hverdag</t>
  </si>
  <si>
    <t>Lejrskoler pr. Weekenddag</t>
  </si>
  <si>
    <t>Arbejde mellem 17-06 pr. time</t>
  </si>
  <si>
    <t>Weekendarbejde pr. time</t>
  </si>
  <si>
    <t>DSA, tale/høre pr. time</t>
  </si>
  <si>
    <t>Kommunale kvalifikationstillæg</t>
  </si>
  <si>
    <t>Kommunal PD i matematik</t>
  </si>
  <si>
    <t>Kommunal PD i naturfag</t>
  </si>
  <si>
    <t xml:space="preserve">"Ind i lærerprofessionen" </t>
  </si>
  <si>
    <t>1 trin</t>
  </si>
  <si>
    <t>25 % af timelønnen</t>
  </si>
  <si>
    <t>25% af timelønnen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</si>
  <si>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</si>
  <si>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</si>
  <si>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</si>
  <si>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</si>
  <si>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</si>
  <si>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</si>
  <si>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</si>
  <si>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r>
      <t xml:space="preserve">Fritvalgstillæg 0,6% </t>
    </r>
    <r>
      <rPr>
        <sz val="9"/>
        <color theme="1"/>
        <rFont val="Calibri"/>
        <family val="2"/>
        <scheme val="minor"/>
      </rPr>
      <t>(evt. til pension)</t>
    </r>
  </si>
  <si>
    <t>Lærere</t>
  </si>
  <si>
    <t>Løntrin</t>
  </si>
  <si>
    <t>Spec-skole uv-tillæg</t>
  </si>
  <si>
    <t>Spec-uv skolebørn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</si>
  <si>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</si>
  <si>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</si>
  <si>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</si>
  <si>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</si>
  <si>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</si>
  <si>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</si>
  <si>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</si>
  <si>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</si>
  <si>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Evt. omklassificering til trin 45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</si>
  <si>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</si>
  <si>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</si>
  <si>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</si>
  <si>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Kommunal ½ PD i læsning</t>
  </si>
  <si>
    <t>Kommunal ½ PD i inklusion</t>
  </si>
  <si>
    <t>Skolebestyrelsesrepræsentant</t>
  </si>
  <si>
    <t>Gyldigt fra 1.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</si>
</sst>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7" borderId="0" xfId="0" applyFill="1"/>
    <xf numFmtId="0" fontId="4" fillId="5" borderId="0" xfId="0" applyFont="1" applyFill="1"/>
    <xf numFmtId="0" fontId="4" fillId="6" borderId="0" xfId="0" applyFont="1" applyFill="1"/>
    <xf numFmtId="0" fontId="17" fillId="4" borderId="0" xfId="0" applyFont="1" applyFill="1"/>
    <xf numFmtId="0" fontId="12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5" fillId="2" borderId="0" xfId="0" applyFont="1" applyFill="1"/>
    <xf numFmtId="0" fontId="16" fillId="0" borderId="0" xfId="0" applyFont="1" applyFill="1"/>
    <xf numFmtId="0" fontId="15" fillId="7" borderId="0" xfId="0" applyFont="1" applyFill="1"/>
    <xf numFmtId="0" fontId="16" fillId="7" borderId="0" xfId="0" applyFont="1" applyFill="1"/>
    <xf numFmtId="0" fontId="18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9" fillId="3" borderId="0" xfId="0" applyFont="1" applyFill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2" fontId="3" fillId="0" borderId="0" xfId="0" applyNumberFormat="1" applyFont="1"/>
    <xf numFmtId="2" fontId="2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/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18</v>
      </c>
      <c r="B1" s="9"/>
      <c r="C1" s="9"/>
      <c r="D1" s="9"/>
      <c r="E1" s="9"/>
      <c r="F1" s="9"/>
      <c r="G1" s="25"/>
      <c r="H1" s="25"/>
      <c r="I1" s="25"/>
      <c r="J1" s="25"/>
      <c r="K1" s="25"/>
    </row>
    <row r="2" spans="1:11" ht="24.95" customHeight="1" x14ac:dyDescent="0.55000000000000004">
      <c r="A2" s="34" t="s">
        <v>61</v>
      </c>
      <c r="B2" s="35"/>
      <c r="C2" s="26"/>
      <c r="D2" s="26"/>
      <c r="E2" s="39" t="s">
        <v>42</v>
      </c>
      <c r="F2" s="36"/>
      <c r="G2" s="37"/>
      <c r="H2" s="37"/>
      <c r="I2" s="37"/>
      <c r="J2" s="37"/>
      <c r="K2" s="37"/>
    </row>
    <row r="3" spans="1:11" ht="9.9499999999999993" customHeight="1" x14ac:dyDescent="0.35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2"/>
      <c r="D4" s="22"/>
      <c r="E4" s="24" t="s">
        <v>13</v>
      </c>
      <c r="F4" s="24">
        <v>1.361675</v>
      </c>
      <c r="G4" s="22"/>
      <c r="H4" s="22"/>
      <c r="I4" s="22"/>
      <c r="J4" s="22"/>
      <c r="K4" s="22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8"/>
      <c r="B6" s="22"/>
      <c r="C6" s="29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8"/>
      <c r="B7" s="22"/>
      <c r="C7" s="29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8"/>
      <c r="B8" s="22"/>
      <c r="C8" s="29"/>
      <c r="D8" s="22"/>
      <c r="E8" s="22"/>
      <c r="F8" s="22"/>
      <c r="G8" s="22"/>
      <c r="H8" s="22"/>
      <c r="I8" s="22"/>
      <c r="J8" s="22"/>
      <c r="K8" s="22"/>
    </row>
    <row r="9" spans="1:11" ht="26.25" x14ac:dyDescent="0.4">
      <c r="A9" s="30" t="s">
        <v>56</v>
      </c>
      <c r="B9" s="3"/>
      <c r="C9" s="3"/>
      <c r="D9" s="3"/>
      <c r="E9" s="31">
        <v>37</v>
      </c>
      <c r="F9" s="22"/>
      <c r="G9" s="22"/>
      <c r="H9" s="22"/>
      <c r="I9" s="22"/>
      <c r="J9" s="22"/>
      <c r="K9" s="22"/>
    </row>
    <row r="10" spans="1:11" ht="26.25" x14ac:dyDescent="0.4">
      <c r="A10" s="32"/>
      <c r="B10" s="22"/>
      <c r="C10" s="22"/>
      <c r="D10" s="22"/>
      <c r="E10" s="33"/>
      <c r="F10" s="22"/>
      <c r="G10" s="22"/>
      <c r="H10" s="22"/>
      <c r="I10" s="22"/>
      <c r="J10" s="22"/>
      <c r="K10" s="22"/>
    </row>
    <row r="11" spans="1:11" ht="26.25" x14ac:dyDescent="0.4">
      <c r="A11" s="30" t="s">
        <v>14</v>
      </c>
      <c r="B11" s="3"/>
      <c r="C11" s="3"/>
      <c r="D11" s="3"/>
      <c r="E11" s="31">
        <v>757</v>
      </c>
      <c r="F11" s="23">
        <f>IF(E11&gt;(750/37*ans),E11-(750/37*E9),0)</f>
        <v>7</v>
      </c>
      <c r="G11" s="22"/>
      <c r="H11" s="22"/>
      <c r="I11" s="22"/>
      <c r="J11" s="22"/>
      <c r="K11" s="22"/>
    </row>
    <row r="12" spans="1:11" x14ac:dyDescent="0.25">
      <c r="A12" s="28"/>
      <c r="B12" s="22"/>
      <c r="C12" s="29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8"/>
      <c r="B13" s="22"/>
      <c r="C13" s="29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8"/>
      <c r="B14" s="22"/>
      <c r="C14" s="29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8"/>
      <c r="B15" s="22"/>
      <c r="C15" s="29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8"/>
      <c r="B16" s="22"/>
      <c r="C16" s="29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8"/>
      <c r="B17" s="22"/>
      <c r="C17" s="29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8"/>
      <c r="B18" s="22"/>
      <c r="C18" s="29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8"/>
      <c r="B19" s="22"/>
      <c r="C19" s="29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8"/>
      <c r="B20" s="22"/>
      <c r="C20" s="29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8"/>
      <c r="B21" s="22"/>
      <c r="C21" s="29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8"/>
      <c r="B22" s="22"/>
      <c r="C22" s="29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8"/>
      <c r="B23" s="22"/>
      <c r="C23" s="29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8"/>
      <c r="B24" s="22"/>
      <c r="C24" s="29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8"/>
      <c r="B25" s="22"/>
      <c r="C25" s="29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8"/>
      <c r="B26" s="22"/>
      <c r="C26" s="29"/>
      <c r="D26" s="22"/>
      <c r="E26" s="22"/>
      <c r="F26" s="22"/>
      <c r="G26" s="22"/>
      <c r="H26" s="22"/>
      <c r="I26" s="22"/>
      <c r="J26" s="22"/>
      <c r="K26" s="22"/>
    </row>
    <row r="27" spans="1:11" ht="35.1" customHeight="1" x14ac:dyDescent="0.9">
      <c r="A27" s="18" t="s">
        <v>18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1" x14ac:dyDescent="0.35">
      <c r="A28" s="17" t="s">
        <v>61</v>
      </c>
      <c r="B28" s="7"/>
      <c r="C28" s="40" t="s">
        <v>34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8</v>
      </c>
      <c r="B30" s="5" t="s">
        <v>19</v>
      </c>
      <c r="C30" s="8">
        <v>36616</v>
      </c>
      <c r="F30" s="12" t="s">
        <v>21</v>
      </c>
      <c r="G30" s="12"/>
      <c r="H30" s="12"/>
      <c r="I30" s="12"/>
      <c r="J30" s="13"/>
    </row>
    <row r="31" spans="1:11" x14ac:dyDescent="0.25">
      <c r="A31" s="5" t="s">
        <v>50</v>
      </c>
      <c r="B31" s="6">
        <f>trin31/37*ans</f>
        <v>28033.143643749998</v>
      </c>
      <c r="C31" s="4"/>
      <c r="F31" s="13" t="s">
        <v>20</v>
      </c>
      <c r="G31" s="13"/>
      <c r="H31" s="13"/>
      <c r="I31" s="14">
        <f xml:space="preserve"> J31*re/37*ans/12</f>
        <v>1134.7291666666667</v>
      </c>
      <c r="J31" s="15">
        <v>10000</v>
      </c>
    </row>
    <row r="32" spans="1:11" ht="15" customHeight="1" x14ac:dyDescent="0.25">
      <c r="A32" s="5" t="s">
        <v>4</v>
      </c>
      <c r="B32" s="6">
        <f t="shared" ref="B32:B37" si="0" xml:space="preserve"> C32*re/37*ans/12</f>
        <v>340.41874999999999</v>
      </c>
      <c r="C32" s="4">
        <v>3000</v>
      </c>
      <c r="F32" s="13" t="s">
        <v>22</v>
      </c>
      <c r="G32" s="13"/>
      <c r="H32" s="13"/>
      <c r="I32" s="16">
        <f xml:space="preserve"> J32*re</f>
        <v>173.38207775000001</v>
      </c>
      <c r="J32" s="15">
        <v>127.33</v>
      </c>
    </row>
    <row r="33" spans="1:10" x14ac:dyDescent="0.25">
      <c r="A33" s="5" t="s">
        <v>0</v>
      </c>
      <c r="B33" s="6">
        <f t="shared" si="0"/>
        <v>1475.1479166666666</v>
      </c>
      <c r="C33" s="4">
        <v>13000</v>
      </c>
      <c r="F33" s="13" t="s">
        <v>23</v>
      </c>
      <c r="G33" s="13"/>
      <c r="H33" s="13"/>
      <c r="I33" s="16">
        <f xml:space="preserve"> J33*re</f>
        <v>394.3683135</v>
      </c>
      <c r="J33" s="15">
        <v>289.62</v>
      </c>
    </row>
    <row r="34" spans="1:10" x14ac:dyDescent="0.25">
      <c r="A34" s="5" t="s">
        <v>1</v>
      </c>
      <c r="B34" s="6">
        <f t="shared" si="0"/>
        <v>419.8497916666667</v>
      </c>
      <c r="C34" s="4">
        <v>3700</v>
      </c>
      <c r="F34" s="13" t="s">
        <v>26</v>
      </c>
      <c r="G34" s="13"/>
      <c r="H34" s="13"/>
      <c r="I34" s="16">
        <f xml:space="preserve"> J34*re</f>
        <v>35.185682</v>
      </c>
      <c r="J34" s="15">
        <v>25.84</v>
      </c>
    </row>
    <row r="35" spans="1:10" x14ac:dyDescent="0.25">
      <c r="A35" s="5" t="s">
        <v>2</v>
      </c>
      <c r="B35" s="6">
        <f t="shared" si="0"/>
        <v>158.86208333333335</v>
      </c>
      <c r="C35" s="4">
        <v>1400</v>
      </c>
      <c r="F35" s="13" t="s">
        <v>60</v>
      </c>
      <c r="G35" s="13"/>
      <c r="H35" s="13"/>
      <c r="I35" s="14">
        <f xml:space="preserve"> J35*re/37*ans/12</f>
        <v>567.36458333333337</v>
      </c>
      <c r="J35" s="15">
        <v>5000</v>
      </c>
    </row>
    <row r="36" spans="1:10" x14ac:dyDescent="0.25">
      <c r="A36" s="5" t="s">
        <v>3</v>
      </c>
      <c r="B36" s="6">
        <f t="shared" si="0"/>
        <v>907.7833333333333</v>
      </c>
      <c r="C36" s="4">
        <v>8000</v>
      </c>
      <c r="F36" s="13" t="s">
        <v>24</v>
      </c>
      <c r="G36" s="13"/>
      <c r="H36" s="13"/>
      <c r="I36" s="13" t="s">
        <v>32</v>
      </c>
      <c r="J36" s="13"/>
    </row>
    <row r="37" spans="1:10" x14ac:dyDescent="0.25">
      <c r="A37" s="5" t="s">
        <v>5</v>
      </c>
      <c r="B37" s="6">
        <f t="shared" si="0"/>
        <v>363.11333333333329</v>
      </c>
      <c r="C37" s="4">
        <v>3200</v>
      </c>
      <c r="F37" s="13" t="s">
        <v>25</v>
      </c>
      <c r="G37" s="13"/>
      <c r="H37" s="13"/>
      <c r="I37" s="13" t="s">
        <v>33</v>
      </c>
      <c r="J37" s="13"/>
    </row>
    <row r="38" spans="1:10" x14ac:dyDescent="0.25">
      <c r="A38" s="5" t="s">
        <v>15</v>
      </c>
      <c r="B38" s="6">
        <f xml:space="preserve"> UVt*90*re/12</f>
        <v>71.487937500000001</v>
      </c>
      <c r="C38" s="4"/>
      <c r="D38" s="2">
        <f>SUM(B31:B38)</f>
        <v>31769.80678958333</v>
      </c>
      <c r="F38" s="13"/>
      <c r="G38" s="13"/>
      <c r="H38" s="13"/>
      <c r="I38" s="13"/>
      <c r="J38" s="13"/>
    </row>
    <row r="39" spans="1:10" x14ac:dyDescent="0.25">
      <c r="A39" s="5" t="s">
        <v>41</v>
      </c>
      <c r="B39" s="6">
        <f xml:space="preserve"> D38*0.6%</f>
        <v>190.61884073749999</v>
      </c>
      <c r="D39" s="2">
        <f>SUM(B31:B39)</f>
        <v>31960.425630320831</v>
      </c>
    </row>
    <row r="40" spans="1:10" ht="15" customHeight="1" x14ac:dyDescent="0.25">
      <c r="A40" s="5"/>
      <c r="B40" s="5"/>
      <c r="C40" s="4"/>
    </row>
    <row r="41" spans="1:10" ht="18.75" x14ac:dyDescent="0.3">
      <c r="A41" s="11" t="s">
        <v>6</v>
      </c>
      <c r="B41" s="5"/>
      <c r="C41" s="4"/>
      <c r="F41" s="12" t="s">
        <v>27</v>
      </c>
      <c r="G41" s="12"/>
      <c r="H41" s="12"/>
      <c r="I41" s="12"/>
      <c r="J41" s="13"/>
    </row>
    <row r="42" spans="1:10" x14ac:dyDescent="0.25">
      <c r="A42" s="5" t="s">
        <v>50</v>
      </c>
      <c r="B42" s="6">
        <f>trin31/37*ans</f>
        <v>28033.143643749998</v>
      </c>
      <c r="C42" s="4"/>
      <c r="F42" s="13" t="s">
        <v>28</v>
      </c>
      <c r="G42" s="13"/>
      <c r="H42" s="13"/>
      <c r="I42" s="14">
        <f xml:space="preserve"> J42*re/37*ans/12</f>
        <v>680.83749999999998</v>
      </c>
      <c r="J42" s="15">
        <v>6000</v>
      </c>
    </row>
    <row r="43" spans="1:10" x14ac:dyDescent="0.25">
      <c r="A43" s="5" t="s">
        <v>4</v>
      </c>
      <c r="B43" s="6">
        <f t="shared" ref="B43:B50" si="1" xml:space="preserve"> C43*re/37*ans/12</f>
        <v>340.41874999999999</v>
      </c>
      <c r="C43" s="4">
        <v>3000</v>
      </c>
      <c r="F43" s="13" t="s">
        <v>29</v>
      </c>
      <c r="G43" s="13"/>
      <c r="H43" s="13"/>
      <c r="I43" s="14">
        <f xml:space="preserve"> J43*re/37*ans/12</f>
        <v>680.83749999999998</v>
      </c>
      <c r="J43" s="15">
        <v>6000</v>
      </c>
    </row>
    <row r="44" spans="1:10" x14ac:dyDescent="0.25">
      <c r="A44" s="5" t="s">
        <v>0</v>
      </c>
      <c r="B44" s="6">
        <f t="shared" si="1"/>
        <v>1475.1479166666666</v>
      </c>
      <c r="C44" s="4">
        <v>13000</v>
      </c>
      <c r="F44" s="13" t="s">
        <v>58</v>
      </c>
      <c r="G44" s="13"/>
      <c r="H44" s="13"/>
      <c r="I44" s="14">
        <f xml:space="preserve"> J44*re/37*ans/12</f>
        <v>340.41874999999999</v>
      </c>
      <c r="J44" s="15">
        <v>3000</v>
      </c>
    </row>
    <row r="45" spans="1:10" x14ac:dyDescent="0.25">
      <c r="A45" s="5" t="s">
        <v>1</v>
      </c>
      <c r="B45" s="6">
        <f t="shared" si="1"/>
        <v>419.8497916666667</v>
      </c>
      <c r="C45" s="4">
        <v>3700</v>
      </c>
      <c r="F45" s="13" t="s">
        <v>59</v>
      </c>
      <c r="G45" s="13"/>
      <c r="H45" s="13"/>
      <c r="I45" s="14">
        <f xml:space="preserve"> J45*re/37*ans/12</f>
        <v>340.41874999999999</v>
      </c>
      <c r="J45" s="15">
        <v>3000</v>
      </c>
    </row>
    <row r="46" spans="1:10" x14ac:dyDescent="0.25">
      <c r="A46" s="5" t="s">
        <v>2</v>
      </c>
      <c r="B46" s="6">
        <f t="shared" si="1"/>
        <v>158.86208333333335</v>
      </c>
      <c r="C46" s="4">
        <v>1400</v>
      </c>
      <c r="F46" s="13"/>
      <c r="G46" s="13"/>
      <c r="H46" s="13"/>
      <c r="I46" s="13"/>
      <c r="J46" s="13"/>
    </row>
    <row r="47" spans="1:10" x14ac:dyDescent="0.25">
      <c r="A47" s="5" t="s">
        <v>3</v>
      </c>
      <c r="B47" s="6">
        <f t="shared" si="1"/>
        <v>907.7833333333333</v>
      </c>
      <c r="C47" s="4">
        <v>8000</v>
      </c>
      <c r="F47" s="13" t="s">
        <v>30</v>
      </c>
      <c r="G47" s="13"/>
      <c r="H47" s="13"/>
      <c r="I47" s="13" t="s">
        <v>31</v>
      </c>
      <c r="J47" s="13"/>
    </row>
    <row r="48" spans="1:10" x14ac:dyDescent="0.25">
      <c r="A48" s="5" t="s">
        <v>51</v>
      </c>
      <c r="B48" s="6">
        <f xml:space="preserve"> (trin35-trin31)/37*ans</f>
        <v>1632.0219545000036</v>
      </c>
      <c r="C48" s="4"/>
      <c r="F48" s="13"/>
      <c r="G48" s="13"/>
      <c r="H48" s="13"/>
      <c r="I48" s="13"/>
      <c r="J48" s="13"/>
    </row>
    <row r="49" spans="1:11" x14ac:dyDescent="0.25">
      <c r="A49" s="5" t="s">
        <v>9</v>
      </c>
      <c r="B49" s="6">
        <f t="shared" si="1"/>
        <v>56.736458333333331</v>
      </c>
      <c r="C49" s="4">
        <v>500</v>
      </c>
      <c r="F49" s="38" t="s">
        <v>46</v>
      </c>
      <c r="G49" s="13"/>
      <c r="H49" s="13"/>
      <c r="I49" s="13"/>
      <c r="J49" s="13"/>
    </row>
    <row r="50" spans="1:11" x14ac:dyDescent="0.25">
      <c r="A50" s="5" t="s">
        <v>5</v>
      </c>
      <c r="B50" s="6">
        <f t="shared" si="1"/>
        <v>363.11333333333329</v>
      </c>
      <c r="C50" s="4">
        <v>3200</v>
      </c>
      <c r="F50" s="13" t="s">
        <v>44</v>
      </c>
      <c r="G50" s="13"/>
      <c r="H50" s="13"/>
      <c r="I50" s="14">
        <f xml:space="preserve"> J50*re/37*ans/12</f>
        <v>2110.5962500000001</v>
      </c>
      <c r="J50" s="13">
        <v>18600</v>
      </c>
    </row>
    <row r="51" spans="1:11" x14ac:dyDescent="0.25">
      <c r="A51" s="5" t="s">
        <v>15</v>
      </c>
      <c r="B51" s="6">
        <f xml:space="preserve"> UVt*90*re/12</f>
        <v>71.487937500000001</v>
      </c>
      <c r="C51" s="4"/>
      <c r="D51" s="2">
        <f>SUM(B42:B51)</f>
        <v>33458.56520241667</v>
      </c>
      <c r="F51" s="13" t="s">
        <v>45</v>
      </c>
      <c r="G51" s="13"/>
      <c r="H51" s="13"/>
      <c r="I51" s="16">
        <f xml:space="preserve"> E11*J51*re/12</f>
        <v>1625.2090405833333</v>
      </c>
      <c r="J51" s="13">
        <v>18.920000000000002</v>
      </c>
    </row>
    <row r="52" spans="1:11" x14ac:dyDescent="0.25">
      <c r="A52" s="5" t="s">
        <v>41</v>
      </c>
      <c r="B52" s="6">
        <f xml:space="preserve"> D51*0.6%</f>
        <v>200.75139121450002</v>
      </c>
      <c r="D52" s="2">
        <f>SUM(B42:B52)</f>
        <v>33659.316593631171</v>
      </c>
    </row>
    <row r="53" spans="1:11" x14ac:dyDescent="0.25">
      <c r="A53" s="5"/>
      <c r="B53" s="6"/>
      <c r="D53" s="2"/>
    </row>
    <row r="54" spans="1:11" x14ac:dyDescent="0.25">
      <c r="A54" s="5"/>
      <c r="B54" s="6"/>
      <c r="D54" s="2"/>
    </row>
    <row r="55" spans="1:11" ht="15" customHeight="1" x14ac:dyDescent="0.25">
      <c r="A55" s="5"/>
      <c r="B55" s="6"/>
      <c r="C55" s="4"/>
    </row>
    <row r="56" spans="1:11" ht="35.1" customHeight="1" x14ac:dyDescent="0.9">
      <c r="A56" s="18" t="s">
        <v>18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17" t="s">
        <v>61</v>
      </c>
      <c r="B57" s="7"/>
      <c r="C57" s="40" t="s">
        <v>34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7</v>
      </c>
      <c r="B59" s="5"/>
      <c r="C59" s="4"/>
      <c r="F59" s="12" t="s">
        <v>21</v>
      </c>
      <c r="G59" s="12"/>
      <c r="H59" s="12"/>
      <c r="I59" s="12"/>
      <c r="J59" s="13"/>
    </row>
    <row r="60" spans="1:11" x14ac:dyDescent="0.25">
      <c r="A60" s="5" t="s">
        <v>50</v>
      </c>
      <c r="B60" s="6">
        <f>trin31/37*ans</f>
        <v>28033.143643749998</v>
      </c>
      <c r="C60" s="4"/>
      <c r="F60" s="13" t="s">
        <v>20</v>
      </c>
      <c r="G60" s="13"/>
      <c r="H60" s="13"/>
      <c r="I60" s="14">
        <f xml:space="preserve"> J60*re/37*ans/12</f>
        <v>1134.7291666666667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1475.1479166666666</v>
      </c>
      <c r="C61" s="4">
        <v>13000</v>
      </c>
      <c r="F61" s="13" t="s">
        <v>22</v>
      </c>
      <c r="G61" s="13"/>
      <c r="H61" s="13"/>
      <c r="I61" s="16">
        <f xml:space="preserve"> J61*re</f>
        <v>173.38207775000001</v>
      </c>
      <c r="J61" s="15">
        <v>127.33</v>
      </c>
    </row>
    <row r="62" spans="1:11" x14ac:dyDescent="0.25">
      <c r="A62" s="5" t="s">
        <v>1</v>
      </c>
      <c r="B62" s="6">
        <f xml:space="preserve"> C62*re/37*ans/12</f>
        <v>419.8497916666667</v>
      </c>
      <c r="C62" s="4">
        <v>3700</v>
      </c>
      <c r="F62" s="13" t="s">
        <v>23</v>
      </c>
      <c r="G62" s="13"/>
      <c r="H62" s="13"/>
      <c r="I62" s="16">
        <f xml:space="preserve"> J62*re</f>
        <v>394.3683135</v>
      </c>
      <c r="J62" s="15">
        <v>289.62</v>
      </c>
    </row>
    <row r="63" spans="1:11" x14ac:dyDescent="0.25">
      <c r="A63" s="5" t="s">
        <v>2</v>
      </c>
      <c r="B63" s="6">
        <f xml:space="preserve"> C63*re/37*ans/12</f>
        <v>158.86208333333335</v>
      </c>
      <c r="C63" s="4">
        <v>1400</v>
      </c>
      <c r="F63" s="13" t="s">
        <v>26</v>
      </c>
      <c r="G63" s="13"/>
      <c r="H63" s="13"/>
      <c r="I63" s="16">
        <f xml:space="preserve"> J63*re</f>
        <v>35.185682</v>
      </c>
      <c r="J63" s="15">
        <v>25.84</v>
      </c>
    </row>
    <row r="64" spans="1:11" x14ac:dyDescent="0.25">
      <c r="A64" s="5" t="s">
        <v>3</v>
      </c>
      <c r="B64" s="6">
        <f xml:space="preserve"> C64*re/37*ans/12</f>
        <v>907.7833333333333</v>
      </c>
      <c r="C64" s="4">
        <v>8000</v>
      </c>
      <c r="F64" s="13" t="s">
        <v>60</v>
      </c>
      <c r="G64" s="13"/>
      <c r="H64" s="13"/>
      <c r="I64" s="14">
        <f xml:space="preserve"> J64*re/37*ans/12</f>
        <v>567.36458333333337</v>
      </c>
      <c r="J64" s="15">
        <v>5000</v>
      </c>
    </row>
    <row r="65" spans="1:10" x14ac:dyDescent="0.25">
      <c r="A65" s="5" t="s">
        <v>52</v>
      </c>
      <c r="B65" s="6">
        <f xml:space="preserve"> (trin40-trin31)/37*ans</f>
        <v>3866.8710482500028</v>
      </c>
      <c r="C65" s="4"/>
      <c r="F65" s="13" t="s">
        <v>24</v>
      </c>
      <c r="G65" s="13"/>
      <c r="H65" s="13"/>
      <c r="I65" s="13" t="s">
        <v>32</v>
      </c>
      <c r="J65" s="13"/>
    </row>
    <row r="66" spans="1:10" x14ac:dyDescent="0.25">
      <c r="A66" s="5" t="s">
        <v>9</v>
      </c>
      <c r="B66" s="6">
        <f xml:space="preserve"> C66*re/37*ans/12</f>
        <v>136.16749999999999</v>
      </c>
      <c r="C66" s="4">
        <v>1200</v>
      </c>
      <c r="F66" s="13" t="s">
        <v>25</v>
      </c>
      <c r="G66" s="13"/>
      <c r="H66" s="13"/>
      <c r="I66" s="13" t="s">
        <v>33</v>
      </c>
      <c r="J66" s="13"/>
    </row>
    <row r="67" spans="1:10" x14ac:dyDescent="0.25">
      <c r="A67" s="5" t="s">
        <v>5</v>
      </c>
      <c r="B67" s="6">
        <f xml:space="preserve"> C67*re/37*ans/12</f>
        <v>363.11333333333329</v>
      </c>
      <c r="C67" s="4">
        <v>3200</v>
      </c>
      <c r="F67" s="13"/>
      <c r="G67" s="13"/>
      <c r="H67" s="13"/>
      <c r="I67" s="13"/>
      <c r="J67" s="13"/>
    </row>
    <row r="68" spans="1:10" x14ac:dyDescent="0.25">
      <c r="A68" s="5" t="s">
        <v>15</v>
      </c>
      <c r="B68" s="6">
        <f xml:space="preserve"> UVt*90*re/12</f>
        <v>71.487937500000001</v>
      </c>
      <c r="C68" s="4"/>
      <c r="D68" s="2">
        <f>SUM(B60:B68)</f>
        <v>35432.426587833339</v>
      </c>
    </row>
    <row r="69" spans="1:10" x14ac:dyDescent="0.25">
      <c r="A69" s="5" t="s">
        <v>41</v>
      </c>
      <c r="B69" s="6">
        <f xml:space="preserve"> D68*0.6%</f>
        <v>212.59455952700003</v>
      </c>
      <c r="D69" s="2">
        <f>SUM(B59:B69)</f>
        <v>35645.021147360341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16</v>
      </c>
      <c r="B71" s="5"/>
      <c r="C71" s="4"/>
      <c r="F71" s="12" t="s">
        <v>27</v>
      </c>
      <c r="G71" s="12"/>
      <c r="H71" s="12"/>
      <c r="I71" s="12"/>
      <c r="J71" s="13"/>
    </row>
    <row r="72" spans="1:10" x14ac:dyDescent="0.25">
      <c r="A72" s="5" t="s">
        <v>50</v>
      </c>
      <c r="B72" s="6">
        <f>trin31/37*ans</f>
        <v>28033.143643749998</v>
      </c>
      <c r="C72" s="4"/>
      <c r="F72" s="13" t="s">
        <v>28</v>
      </c>
      <c r="G72" s="13"/>
      <c r="H72" s="13"/>
      <c r="I72" s="14">
        <f xml:space="preserve"> J72*re/37*ans/12</f>
        <v>680.83749999999998</v>
      </c>
      <c r="J72" s="15">
        <v>6000</v>
      </c>
    </row>
    <row r="73" spans="1:10" x14ac:dyDescent="0.25">
      <c r="A73" s="5" t="s">
        <v>0</v>
      </c>
      <c r="B73" s="6">
        <f xml:space="preserve"> C73*re/37*ans/12</f>
        <v>1475.1479166666666</v>
      </c>
      <c r="C73" s="4">
        <v>13000</v>
      </c>
      <c r="F73" s="13" t="s">
        <v>29</v>
      </c>
      <c r="G73" s="13"/>
      <c r="H73" s="13"/>
      <c r="I73" s="14">
        <f xml:space="preserve"> J73*re/37*ans/12</f>
        <v>680.83749999999998</v>
      </c>
      <c r="J73" s="15">
        <v>6000</v>
      </c>
    </row>
    <row r="74" spans="1:10" x14ac:dyDescent="0.25">
      <c r="A74" s="5" t="s">
        <v>1</v>
      </c>
      <c r="B74" s="6">
        <f xml:space="preserve"> C74*re/37*ans/12</f>
        <v>419.8497916666667</v>
      </c>
      <c r="C74" s="4">
        <v>3700</v>
      </c>
      <c r="F74" s="13" t="s">
        <v>58</v>
      </c>
      <c r="G74" s="13"/>
      <c r="H74" s="13"/>
      <c r="I74" s="14">
        <f xml:space="preserve"> J74*re/37*ans/12</f>
        <v>340.41874999999999</v>
      </c>
      <c r="J74" s="15">
        <v>3000</v>
      </c>
    </row>
    <row r="75" spans="1:10" x14ac:dyDescent="0.25">
      <c r="A75" s="5" t="s">
        <v>2</v>
      </c>
      <c r="B75" s="6">
        <f xml:space="preserve"> C75*re/37*ans/12</f>
        <v>158.86208333333335</v>
      </c>
      <c r="C75" s="4">
        <v>1400</v>
      </c>
      <c r="F75" s="13" t="s">
        <v>59</v>
      </c>
      <c r="G75" s="13"/>
      <c r="H75" s="13"/>
      <c r="I75" s="14">
        <f xml:space="preserve"> J75*re/37*ans/12</f>
        <v>340.41874999999999</v>
      </c>
      <c r="J75" s="15">
        <v>3000</v>
      </c>
    </row>
    <row r="76" spans="1:10" x14ac:dyDescent="0.25">
      <c r="A76" s="5" t="s">
        <v>3</v>
      </c>
      <c r="B76" s="6">
        <f xml:space="preserve"> C76*re/37*ans/12</f>
        <v>907.7833333333333</v>
      </c>
      <c r="C76" s="4">
        <v>8000</v>
      </c>
      <c r="F76" s="13"/>
      <c r="G76" s="13"/>
      <c r="H76" s="13"/>
      <c r="I76" s="13"/>
      <c r="J76" s="13"/>
    </row>
    <row r="77" spans="1:10" x14ac:dyDescent="0.25">
      <c r="A77" s="5" t="s">
        <v>52</v>
      </c>
      <c r="B77" s="6">
        <f xml:space="preserve"> (trin40-trin31)/37*ans</f>
        <v>3866.8710482500028</v>
      </c>
      <c r="C77" s="4"/>
      <c r="F77" s="13" t="s">
        <v>30</v>
      </c>
      <c r="G77" s="13"/>
      <c r="H77" s="13"/>
      <c r="I77" s="13" t="s">
        <v>31</v>
      </c>
      <c r="J77" s="13"/>
    </row>
    <row r="78" spans="1:10" x14ac:dyDescent="0.25">
      <c r="A78" s="5" t="s">
        <v>9</v>
      </c>
      <c r="B78" s="6">
        <f xml:space="preserve"> C78*re/37*ans/12</f>
        <v>136.16749999999999</v>
      </c>
      <c r="C78" s="4">
        <v>1200</v>
      </c>
      <c r="F78" s="13"/>
      <c r="G78" s="13"/>
      <c r="H78" s="13"/>
      <c r="I78" s="13"/>
      <c r="J78" s="13"/>
    </row>
    <row r="79" spans="1:10" x14ac:dyDescent="0.25">
      <c r="A79" s="5" t="s">
        <v>17</v>
      </c>
      <c r="B79" s="6">
        <f xml:space="preserve"> C79*re/37*ans/12</f>
        <v>1134.7291666666667</v>
      </c>
      <c r="C79" s="4">
        <v>10000</v>
      </c>
      <c r="F79" s="38" t="s">
        <v>46</v>
      </c>
      <c r="G79" s="13"/>
      <c r="H79" s="13"/>
      <c r="I79" s="13"/>
      <c r="J79" s="13"/>
    </row>
    <row r="80" spans="1:10" x14ac:dyDescent="0.25">
      <c r="A80" s="5" t="s">
        <v>5</v>
      </c>
      <c r="B80" s="6">
        <f xml:space="preserve"> C80*re/37*ans/12</f>
        <v>363.11333333333329</v>
      </c>
      <c r="C80" s="4">
        <v>3200</v>
      </c>
      <c r="F80" s="13" t="s">
        <v>44</v>
      </c>
      <c r="G80" s="13"/>
      <c r="H80" s="13"/>
      <c r="I80" s="14">
        <f xml:space="preserve"> J80*re/37*ans/12</f>
        <v>2110.5962500000001</v>
      </c>
      <c r="J80" s="13">
        <v>18600</v>
      </c>
    </row>
    <row r="81" spans="1:11" x14ac:dyDescent="0.25">
      <c r="A81" s="5" t="s">
        <v>15</v>
      </c>
      <c r="B81" s="6">
        <f xml:space="preserve"> UVt*90*re/12</f>
        <v>71.487937500000001</v>
      </c>
      <c r="C81" s="4"/>
      <c r="D81" s="2">
        <f>SUM(B72:B81)</f>
        <v>36567.155754500003</v>
      </c>
      <c r="F81" s="13" t="s">
        <v>45</v>
      </c>
      <c r="G81" s="13"/>
      <c r="H81" s="13"/>
      <c r="I81" s="16">
        <f xml:space="preserve"> E11*J81*re/12</f>
        <v>1625.2090405833333</v>
      </c>
      <c r="J81" s="13">
        <v>18.920000000000002</v>
      </c>
    </row>
    <row r="82" spans="1:11" x14ac:dyDescent="0.25">
      <c r="A82" s="5" t="s">
        <v>41</v>
      </c>
      <c r="B82" s="6">
        <f xml:space="preserve"> D81*0.6%</f>
        <v>219.40293452700001</v>
      </c>
      <c r="D82" s="2">
        <f>SUM(B72:B82)</f>
        <v>36786.558689027006</v>
      </c>
    </row>
    <row r="83" spans="1:11" x14ac:dyDescent="0.25">
      <c r="A83" s="5"/>
      <c r="B83" s="6"/>
      <c r="D83" s="2"/>
    </row>
    <row r="84" spans="1:11" x14ac:dyDescent="0.25">
      <c r="A84" s="5"/>
      <c r="B84" s="6"/>
      <c r="D84" s="2"/>
    </row>
    <row r="86" spans="1:11" ht="35.1" customHeight="1" x14ac:dyDescent="0.9">
      <c r="A86" s="18" t="s">
        <v>18</v>
      </c>
      <c r="B86" s="9"/>
      <c r="C86" s="9"/>
      <c r="D86" s="9"/>
      <c r="E86" s="9"/>
      <c r="F86" s="9"/>
      <c r="G86" s="10"/>
      <c r="H86" s="10"/>
      <c r="I86" s="10"/>
      <c r="J86" s="10"/>
      <c r="K86" s="10"/>
    </row>
    <row r="87" spans="1:11" ht="21" x14ac:dyDescent="0.35">
      <c r="A87" s="17" t="s">
        <v>61</v>
      </c>
      <c r="B87" s="7"/>
      <c r="C87" s="40" t="s">
        <v>36</v>
      </c>
      <c r="D87" s="19"/>
      <c r="E87" s="19"/>
      <c r="F87" s="20"/>
    </row>
    <row r="88" spans="1:11" ht="9.9499999999999993" customHeight="1" x14ac:dyDescent="0.3">
      <c r="A88" s="17"/>
      <c r="B88" s="7"/>
    </row>
    <row r="89" spans="1:11" ht="18.75" x14ac:dyDescent="0.3">
      <c r="A89" s="11" t="s">
        <v>35</v>
      </c>
      <c r="B89" s="5"/>
      <c r="C89" s="4"/>
      <c r="F89" s="12" t="s">
        <v>21</v>
      </c>
      <c r="G89" s="12"/>
      <c r="H89" s="12"/>
      <c r="I89" s="12"/>
      <c r="J89" s="13"/>
    </row>
    <row r="90" spans="1:11" x14ac:dyDescent="0.25">
      <c r="A90" s="5" t="s">
        <v>53</v>
      </c>
      <c r="B90" s="6">
        <f>trin43/37*ans</f>
        <v>33570.966934749995</v>
      </c>
      <c r="C90" s="4"/>
      <c r="F90" s="13" t="s">
        <v>20</v>
      </c>
      <c r="G90" s="13"/>
      <c r="H90" s="13"/>
      <c r="I90" s="14">
        <f xml:space="preserve"> J90*re/37*ans/12</f>
        <v>1134.7291666666667</v>
      </c>
      <c r="J90" s="15">
        <v>10000</v>
      </c>
    </row>
    <row r="91" spans="1:11" x14ac:dyDescent="0.25">
      <c r="A91" s="5" t="s">
        <v>0</v>
      </c>
      <c r="B91" s="6">
        <f t="shared" ref="B91:B97" si="2" xml:space="preserve"> C91*re/37*ans/12</f>
        <v>624.10104166666667</v>
      </c>
      <c r="C91" s="4">
        <v>5500</v>
      </c>
      <c r="F91" s="13" t="s">
        <v>22</v>
      </c>
      <c r="G91" s="13"/>
      <c r="H91" s="13"/>
      <c r="I91" s="16">
        <f xml:space="preserve"> J91*re</f>
        <v>173.38207775000001</v>
      </c>
      <c r="J91" s="15">
        <v>127.33</v>
      </c>
    </row>
    <row r="92" spans="1:11" x14ac:dyDescent="0.25">
      <c r="A92" s="5" t="s">
        <v>1</v>
      </c>
      <c r="B92" s="6">
        <f t="shared" si="2"/>
        <v>419.8497916666667</v>
      </c>
      <c r="C92" s="4">
        <v>3700</v>
      </c>
      <c r="F92" s="13" t="s">
        <v>23</v>
      </c>
      <c r="G92" s="13"/>
      <c r="H92" s="13"/>
      <c r="I92" s="16">
        <f xml:space="preserve"> J92*re</f>
        <v>394.3683135</v>
      </c>
      <c r="J92" s="15">
        <v>289.62</v>
      </c>
    </row>
    <row r="93" spans="1:11" x14ac:dyDescent="0.25">
      <c r="A93" s="5" t="s">
        <v>2</v>
      </c>
      <c r="B93" s="6">
        <f t="shared" si="2"/>
        <v>158.86208333333335</v>
      </c>
      <c r="C93" s="4">
        <v>1400</v>
      </c>
      <c r="F93" s="13" t="s">
        <v>26</v>
      </c>
      <c r="G93" s="13"/>
      <c r="H93" s="13"/>
      <c r="I93" s="16">
        <f xml:space="preserve"> J93*re</f>
        <v>35.185682</v>
      </c>
      <c r="J93" s="15">
        <v>25.84</v>
      </c>
    </row>
    <row r="94" spans="1:11" x14ac:dyDescent="0.25">
      <c r="A94" s="5" t="s">
        <v>3</v>
      </c>
      <c r="B94" s="6">
        <f t="shared" si="2"/>
        <v>907.7833333333333</v>
      </c>
      <c r="C94" s="4">
        <v>8000</v>
      </c>
      <c r="F94" s="13" t="s">
        <v>60</v>
      </c>
      <c r="G94" s="13"/>
      <c r="H94" s="13"/>
      <c r="I94" s="14">
        <f xml:space="preserve"> J94*re/37*ans/12</f>
        <v>567.36458333333337</v>
      </c>
      <c r="J94" s="15">
        <v>5000</v>
      </c>
    </row>
    <row r="95" spans="1:11" x14ac:dyDescent="0.25">
      <c r="A95" s="5" t="s">
        <v>38</v>
      </c>
      <c r="B95" s="6">
        <f t="shared" si="2"/>
        <v>1475.1479166666666</v>
      </c>
      <c r="C95" s="4">
        <v>13000</v>
      </c>
      <c r="F95" s="13" t="s">
        <v>24</v>
      </c>
      <c r="G95" s="13"/>
      <c r="H95" s="13"/>
      <c r="I95" s="13" t="s">
        <v>32</v>
      </c>
      <c r="J95" s="13"/>
    </row>
    <row r="96" spans="1:11" x14ac:dyDescent="0.25">
      <c r="A96" s="5" t="s">
        <v>9</v>
      </c>
      <c r="B96" s="6">
        <f t="shared" si="2"/>
        <v>56.736458333333331</v>
      </c>
      <c r="C96" s="4">
        <v>500</v>
      </c>
      <c r="F96" s="13" t="s">
        <v>25</v>
      </c>
      <c r="G96" s="13"/>
      <c r="H96" s="13"/>
      <c r="I96" s="13" t="s">
        <v>33</v>
      </c>
      <c r="J96" s="13"/>
    </row>
    <row r="97" spans="1:10" x14ac:dyDescent="0.25">
      <c r="A97" s="5" t="s">
        <v>37</v>
      </c>
      <c r="B97" s="6">
        <f t="shared" si="2"/>
        <v>1077.9927083333334</v>
      </c>
      <c r="C97" s="4">
        <v>9500</v>
      </c>
      <c r="F97" s="13"/>
      <c r="G97" s="13"/>
      <c r="H97" s="13"/>
      <c r="I97" s="13"/>
      <c r="J97" s="13"/>
    </row>
    <row r="98" spans="1:10" ht="15.75" x14ac:dyDescent="0.25">
      <c r="A98" s="5" t="s">
        <v>15</v>
      </c>
      <c r="B98" s="6">
        <f xml:space="preserve"> UVt*90*re/12</f>
        <v>71.487937500000001</v>
      </c>
      <c r="C98" s="4"/>
      <c r="D98" s="2">
        <f>SUM(B90:B98)</f>
        <v>38362.928205583332</v>
      </c>
      <c r="F98" s="12" t="s">
        <v>27</v>
      </c>
      <c r="G98" s="12"/>
      <c r="H98" s="12"/>
      <c r="I98" s="12"/>
      <c r="J98" s="13"/>
    </row>
    <row r="99" spans="1:10" x14ac:dyDescent="0.25">
      <c r="A99" s="5" t="s">
        <v>54</v>
      </c>
      <c r="B99" s="6">
        <f xml:space="preserve"> (trin45-trin43)/37*ans</f>
        <v>1520.6505562500024</v>
      </c>
      <c r="F99" s="13" t="s">
        <v>28</v>
      </c>
      <c r="G99" s="13"/>
      <c r="H99" s="13"/>
      <c r="I99" s="14">
        <f xml:space="preserve"> J99*re/37*ans/12</f>
        <v>680.83749999999998</v>
      </c>
      <c r="J99" s="15">
        <v>6000</v>
      </c>
    </row>
    <row r="100" spans="1:10" x14ac:dyDescent="0.25">
      <c r="A100" s="5"/>
      <c r="B100" s="6"/>
      <c r="C100" s="4"/>
      <c r="F100" s="13" t="s">
        <v>29</v>
      </c>
      <c r="G100" s="13"/>
      <c r="H100" s="13"/>
      <c r="I100" s="14">
        <f xml:space="preserve"> J100*re/37*ans/12</f>
        <v>680.83749999999998</v>
      </c>
      <c r="J100" s="15">
        <v>6000</v>
      </c>
    </row>
    <row r="101" spans="1:10" ht="18.75" x14ac:dyDescent="0.3">
      <c r="A101" s="11" t="s">
        <v>39</v>
      </c>
      <c r="B101" s="5"/>
      <c r="C101" s="4"/>
      <c r="F101" s="13" t="s">
        <v>58</v>
      </c>
      <c r="G101" s="13"/>
      <c r="H101" s="13"/>
      <c r="I101" s="14">
        <f xml:space="preserve"> J101*re/37*ans/12</f>
        <v>340.41874999999999</v>
      </c>
      <c r="J101" s="15">
        <v>3000</v>
      </c>
    </row>
    <row r="102" spans="1:10" x14ac:dyDescent="0.25">
      <c r="A102" s="5" t="s">
        <v>53</v>
      </c>
      <c r="B102" s="6">
        <f>trin43/37*ans</f>
        <v>33570.966934749995</v>
      </c>
      <c r="C102" s="4"/>
      <c r="F102" s="13" t="s">
        <v>59</v>
      </c>
      <c r="G102" s="13"/>
      <c r="H102" s="13"/>
      <c r="I102" s="14">
        <f xml:space="preserve"> J102*re/37*ans/12</f>
        <v>340.41874999999999</v>
      </c>
      <c r="J102" s="15">
        <v>3000</v>
      </c>
    </row>
    <row r="103" spans="1:10" x14ac:dyDescent="0.25">
      <c r="A103" s="5" t="s">
        <v>0</v>
      </c>
      <c r="B103" s="6">
        <f t="shared" ref="B103:B108" si="3" xml:space="preserve"> C103*re/37*ans/12</f>
        <v>624.10104166666667</v>
      </c>
      <c r="C103" s="4">
        <v>5500</v>
      </c>
      <c r="F103" s="13"/>
      <c r="G103" s="13"/>
      <c r="H103" s="13"/>
      <c r="I103" s="13"/>
      <c r="J103" s="13"/>
    </row>
    <row r="104" spans="1:10" x14ac:dyDescent="0.25">
      <c r="A104" s="5" t="s">
        <v>1</v>
      </c>
      <c r="B104" s="6">
        <f t="shared" si="3"/>
        <v>419.8497916666667</v>
      </c>
      <c r="C104" s="4">
        <v>3700</v>
      </c>
      <c r="F104" s="13" t="s">
        <v>30</v>
      </c>
      <c r="G104" s="13"/>
      <c r="H104" s="13"/>
      <c r="I104" s="13" t="s">
        <v>31</v>
      </c>
      <c r="J104" s="13"/>
    </row>
    <row r="105" spans="1:10" x14ac:dyDescent="0.25">
      <c r="A105" s="5" t="s">
        <v>2</v>
      </c>
      <c r="B105" s="6">
        <f t="shared" si="3"/>
        <v>158.86208333333335</v>
      </c>
      <c r="C105" s="4">
        <v>1400</v>
      </c>
      <c r="F105" s="13"/>
      <c r="G105" s="13"/>
      <c r="H105" s="13"/>
      <c r="I105" s="13"/>
      <c r="J105" s="13"/>
    </row>
    <row r="106" spans="1:10" x14ac:dyDescent="0.25">
      <c r="A106" s="5" t="s">
        <v>3</v>
      </c>
      <c r="B106" s="6">
        <f t="shared" si="3"/>
        <v>907.7833333333333</v>
      </c>
      <c r="C106" s="4">
        <v>8000</v>
      </c>
      <c r="F106" s="38" t="s">
        <v>46</v>
      </c>
      <c r="G106" s="13"/>
      <c r="H106" s="13"/>
      <c r="I106" s="13"/>
      <c r="J106" s="13"/>
    </row>
    <row r="107" spans="1:10" x14ac:dyDescent="0.25">
      <c r="A107" s="5" t="s">
        <v>38</v>
      </c>
      <c r="B107" s="6">
        <f t="shared" si="3"/>
        <v>1475.1479166666666</v>
      </c>
      <c r="C107" s="4">
        <v>13000</v>
      </c>
      <c r="F107" s="13" t="s">
        <v>44</v>
      </c>
      <c r="G107" s="13"/>
      <c r="H107" s="13"/>
      <c r="I107" s="14">
        <f xml:space="preserve"> J107*re/37*ans/12</f>
        <v>2110.5962500000001</v>
      </c>
      <c r="J107" s="13">
        <v>18600</v>
      </c>
    </row>
    <row r="108" spans="1:10" x14ac:dyDescent="0.25">
      <c r="A108" s="5" t="s">
        <v>9</v>
      </c>
      <c r="B108" s="6">
        <f t="shared" si="3"/>
        <v>56.736458333333331</v>
      </c>
      <c r="C108" s="4">
        <v>500</v>
      </c>
      <c r="E108" s="21"/>
      <c r="F108" s="13" t="s">
        <v>45</v>
      </c>
      <c r="G108" s="13"/>
      <c r="H108" s="13"/>
      <c r="I108" s="16">
        <f xml:space="preserve"> E11*J108*re/12</f>
        <v>1625.2090405833333</v>
      </c>
      <c r="J108" s="13">
        <v>18.920000000000002</v>
      </c>
    </row>
    <row r="109" spans="1:10" x14ac:dyDescent="0.25">
      <c r="A109" s="5" t="s">
        <v>55</v>
      </c>
      <c r="B109" s="6">
        <f xml:space="preserve"> (trin45-trin43)/37*ans</f>
        <v>1520.6505562500024</v>
      </c>
      <c r="C109" s="4"/>
    </row>
    <row r="110" spans="1:10" x14ac:dyDescent="0.25">
      <c r="A110" s="5" t="s">
        <v>40</v>
      </c>
      <c r="B110" s="6">
        <f xml:space="preserve"> C110*re/37*ans/12</f>
        <v>183.82612500000002</v>
      </c>
      <c r="C110" s="4">
        <v>1620</v>
      </c>
    </row>
    <row r="111" spans="1:10" x14ac:dyDescent="0.25">
      <c r="A111" s="5" t="s">
        <v>15</v>
      </c>
      <c r="B111" s="6">
        <f xml:space="preserve"> UVt*90*re/12</f>
        <v>71.487937500000001</v>
      </c>
      <c r="C111" s="4"/>
      <c r="D111" s="2">
        <f>SUM(B102:B111)</f>
        <v>38989.412178500002</v>
      </c>
    </row>
    <row r="112" spans="1:10" ht="15" customHeight="1" x14ac:dyDescent="0.25">
      <c r="A112" s="5"/>
    </row>
    <row r="113" spans="1:11" ht="18.75" x14ac:dyDescent="0.3">
      <c r="A113" s="11" t="s">
        <v>47</v>
      </c>
      <c r="B113" t="s">
        <v>57</v>
      </c>
      <c r="C113" s="8">
        <v>36616</v>
      </c>
      <c r="G113" t="s">
        <v>57</v>
      </c>
      <c r="H113" s="8">
        <v>36616</v>
      </c>
    </row>
    <row r="114" spans="1:11" x14ac:dyDescent="0.25">
      <c r="A114" s="5" t="s">
        <v>48</v>
      </c>
      <c r="B114" s="6">
        <f xml:space="preserve"> C114*re</f>
        <v>264.80493724999997</v>
      </c>
      <c r="C114" s="4">
        <v>194.47</v>
      </c>
      <c r="E114" s="5" t="s">
        <v>49</v>
      </c>
      <c r="G114" s="6">
        <f xml:space="preserve"> H114*re</f>
        <v>213.15660449999999</v>
      </c>
      <c r="H114" s="4">
        <v>156.54</v>
      </c>
    </row>
    <row r="115" spans="1:11" ht="35.1" customHeight="1" x14ac:dyDescent="0.9">
      <c r="A115" s="18" t="s">
        <v>18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18.75" x14ac:dyDescent="0.3">
      <c r="A116" s="17" t="s">
        <v>61</v>
      </c>
      <c r="B116" s="7"/>
      <c r="C116" s="19"/>
      <c r="D116" s="19"/>
      <c r="E116" s="19"/>
      <c r="F116" s="20"/>
    </row>
    <row r="118" spans="1:11" ht="18.75" x14ac:dyDescent="0.3">
      <c r="A118" s="41" t="s">
        <v>43</v>
      </c>
      <c r="B118" t="s">
        <v>10</v>
      </c>
      <c r="C118" s="1" t="s">
        <v>11</v>
      </c>
      <c r="D118" t="s">
        <v>12</v>
      </c>
    </row>
    <row r="119" spans="1:11" x14ac:dyDescent="0.25">
      <c r="A119" s="4">
        <v>27</v>
      </c>
      <c r="B119" s="42">
        <v>19463.45</v>
      </c>
      <c r="C119" s="43">
        <f t="shared" ref="C119:C144" si="4" xml:space="preserve"> B119*re</f>
        <v>26502.893278750002</v>
      </c>
      <c r="D119" s="42">
        <f xml:space="preserve"> C119*12</f>
        <v>318034.71934499999</v>
      </c>
    </row>
    <row r="120" spans="1:11" x14ac:dyDescent="0.25">
      <c r="A120" s="4">
        <v>28</v>
      </c>
      <c r="B120" s="42">
        <v>19737.509999999998</v>
      </c>
      <c r="C120" s="43">
        <f t="shared" si="4"/>
        <v>26876.073929249997</v>
      </c>
      <c r="D120" s="42">
        <f t="shared" ref="D120:D144" si="5" xml:space="preserve"> C120*12</f>
        <v>322512.88715099997</v>
      </c>
    </row>
    <row r="121" spans="1:11" x14ac:dyDescent="0.25">
      <c r="A121" s="4">
        <v>29</v>
      </c>
      <c r="B121" s="42">
        <v>20016.22</v>
      </c>
      <c r="C121" s="43">
        <f t="shared" si="4"/>
        <v>27255.5863685</v>
      </c>
      <c r="D121" s="42">
        <f t="shared" si="5"/>
        <v>327067.03642200003</v>
      </c>
    </row>
    <row r="122" spans="1:11" x14ac:dyDescent="0.25">
      <c r="A122" s="4">
        <v>30</v>
      </c>
      <c r="B122" s="42">
        <v>20299.27</v>
      </c>
      <c r="C122" s="43">
        <f t="shared" si="4"/>
        <v>27641.008477250001</v>
      </c>
      <c r="D122" s="42">
        <f t="shared" si="5"/>
        <v>331692.10172700003</v>
      </c>
    </row>
    <row r="123" spans="1:11" x14ac:dyDescent="0.25">
      <c r="A123" s="4">
        <v>31</v>
      </c>
      <c r="B123" s="42">
        <v>20587.25</v>
      </c>
      <c r="C123" s="43">
        <f t="shared" si="4"/>
        <v>28033.143643749998</v>
      </c>
      <c r="D123" s="42">
        <f t="shared" si="5"/>
        <v>336397.72372499999</v>
      </c>
    </row>
    <row r="124" spans="1:11" x14ac:dyDescent="0.25">
      <c r="A124" s="4">
        <v>32</v>
      </c>
      <c r="B124" s="42">
        <v>20879.7</v>
      </c>
      <c r="C124" s="43">
        <f t="shared" si="4"/>
        <v>28431.365497499999</v>
      </c>
      <c r="D124" s="42">
        <f t="shared" si="5"/>
        <v>341176.38597</v>
      </c>
    </row>
    <row r="125" spans="1:11" x14ac:dyDescent="0.25">
      <c r="A125" s="4">
        <v>33</v>
      </c>
      <c r="B125" s="42">
        <v>21176.799999999999</v>
      </c>
      <c r="C125" s="43">
        <f t="shared" si="4"/>
        <v>28835.919139999998</v>
      </c>
      <c r="D125" s="42">
        <f t="shared" si="5"/>
        <v>346031.02967999998</v>
      </c>
    </row>
    <row r="126" spans="1:11" x14ac:dyDescent="0.25">
      <c r="A126" s="4">
        <v>34</v>
      </c>
      <c r="B126" s="42">
        <v>21479.17</v>
      </c>
      <c r="C126" s="43">
        <f t="shared" si="4"/>
        <v>29247.648809749997</v>
      </c>
      <c r="D126" s="42">
        <f t="shared" si="5"/>
        <v>350971.78571699996</v>
      </c>
    </row>
    <row r="127" spans="1:11" x14ac:dyDescent="0.25">
      <c r="A127" s="4">
        <v>35</v>
      </c>
      <c r="B127" s="42">
        <v>21785.79</v>
      </c>
      <c r="C127" s="43">
        <f t="shared" si="4"/>
        <v>29665.165598250001</v>
      </c>
      <c r="D127" s="42">
        <f t="shared" si="5"/>
        <v>355981.98717900005</v>
      </c>
    </row>
    <row r="128" spans="1:11" x14ac:dyDescent="0.25">
      <c r="A128" s="4">
        <v>36</v>
      </c>
      <c r="B128" s="42">
        <v>22097.48</v>
      </c>
      <c r="C128" s="43">
        <f t="shared" si="4"/>
        <v>30089.586078999997</v>
      </c>
      <c r="D128" s="42">
        <f t="shared" si="5"/>
        <v>361075.03294799995</v>
      </c>
    </row>
    <row r="129" spans="1:4" x14ac:dyDescent="0.25">
      <c r="A129" s="4">
        <v>37</v>
      </c>
      <c r="B129" s="42">
        <v>22413.89</v>
      </c>
      <c r="C129" s="43">
        <f t="shared" si="4"/>
        <v>30520.433665749999</v>
      </c>
      <c r="D129" s="42">
        <f t="shared" si="5"/>
        <v>366245.203989</v>
      </c>
    </row>
    <row r="130" spans="1:4" x14ac:dyDescent="0.25">
      <c r="A130" s="4">
        <v>38</v>
      </c>
      <c r="B130" s="42">
        <v>22755.919999999998</v>
      </c>
      <c r="C130" s="43">
        <f t="shared" si="4"/>
        <v>30986.167365999998</v>
      </c>
      <c r="D130" s="42">
        <f t="shared" si="5"/>
        <v>371834.00839199999</v>
      </c>
    </row>
    <row r="131" spans="1:4" x14ac:dyDescent="0.25">
      <c r="A131" s="4">
        <v>39</v>
      </c>
      <c r="B131" s="42">
        <v>23088.89</v>
      </c>
      <c r="C131" s="43">
        <f t="shared" si="4"/>
        <v>31439.564290749997</v>
      </c>
      <c r="D131" s="42">
        <f t="shared" si="5"/>
        <v>377274.77148899995</v>
      </c>
    </row>
    <row r="132" spans="1:4" x14ac:dyDescent="0.25">
      <c r="A132" s="4">
        <v>40</v>
      </c>
      <c r="B132" s="42">
        <v>23427.040000000001</v>
      </c>
      <c r="C132" s="43">
        <f t="shared" si="4"/>
        <v>31900.014692000001</v>
      </c>
      <c r="D132" s="42">
        <f t="shared" si="5"/>
        <v>382800.17630400002</v>
      </c>
    </row>
    <row r="133" spans="1:4" x14ac:dyDescent="0.25">
      <c r="A133" s="4">
        <v>41</v>
      </c>
      <c r="B133" s="42">
        <v>23770.06</v>
      </c>
      <c r="C133" s="43">
        <f t="shared" si="4"/>
        <v>32367.096450500001</v>
      </c>
      <c r="D133" s="42">
        <f t="shared" si="5"/>
        <v>388405.15740600001</v>
      </c>
    </row>
    <row r="134" spans="1:4" x14ac:dyDescent="0.25">
      <c r="A134" s="4">
        <v>42</v>
      </c>
      <c r="B134" s="42">
        <v>24118.18</v>
      </c>
      <c r="C134" s="43">
        <f t="shared" si="4"/>
        <v>32841.122751499999</v>
      </c>
      <c r="D134" s="42">
        <f t="shared" si="5"/>
        <v>394093.47301800002</v>
      </c>
    </row>
    <row r="135" spans="1:4" x14ac:dyDescent="0.25">
      <c r="A135" s="4">
        <v>43</v>
      </c>
      <c r="B135" s="42">
        <v>24654.17</v>
      </c>
      <c r="C135" s="43">
        <f t="shared" si="4"/>
        <v>33570.966934749995</v>
      </c>
      <c r="D135" s="42">
        <f t="shared" si="5"/>
        <v>402851.60321699991</v>
      </c>
    </row>
    <row r="136" spans="1:4" x14ac:dyDescent="0.25">
      <c r="A136" s="4">
        <v>44</v>
      </c>
      <c r="B136" s="42">
        <v>25205.03</v>
      </c>
      <c r="C136" s="43">
        <f t="shared" si="4"/>
        <v>34321.059225249999</v>
      </c>
      <c r="D136" s="42">
        <f t="shared" si="5"/>
        <v>411852.71070299996</v>
      </c>
    </row>
    <row r="137" spans="1:4" x14ac:dyDescent="0.25">
      <c r="A137" s="4">
        <v>45</v>
      </c>
      <c r="B137" s="42">
        <v>25770.92</v>
      </c>
      <c r="C137" s="43">
        <f t="shared" si="4"/>
        <v>35091.617490999997</v>
      </c>
      <c r="D137" s="42">
        <f t="shared" si="5"/>
        <v>421099.40989199997</v>
      </c>
    </row>
    <row r="138" spans="1:4" x14ac:dyDescent="0.25">
      <c r="A138" s="4">
        <v>46</v>
      </c>
      <c r="B138" s="42">
        <v>26352.400000000001</v>
      </c>
      <c r="C138" s="43">
        <f t="shared" si="4"/>
        <v>35883.404269999999</v>
      </c>
      <c r="D138" s="42">
        <f t="shared" si="5"/>
        <v>430600.85123999999</v>
      </c>
    </row>
    <row r="139" spans="1:4" x14ac:dyDescent="0.25">
      <c r="A139" s="4">
        <v>47</v>
      </c>
      <c r="B139" s="42">
        <v>26821.51</v>
      </c>
      <c r="C139" s="43">
        <f t="shared" si="4"/>
        <v>36522.17962925</v>
      </c>
      <c r="D139" s="42">
        <f t="shared" si="5"/>
        <v>438266.15555100003</v>
      </c>
    </row>
    <row r="140" spans="1:4" x14ac:dyDescent="0.25">
      <c r="A140" s="4">
        <v>48</v>
      </c>
      <c r="B140" s="42">
        <v>28054.39</v>
      </c>
      <c r="C140" s="43">
        <f t="shared" si="4"/>
        <v>38200.961503250001</v>
      </c>
      <c r="D140" s="42">
        <f t="shared" si="5"/>
        <v>458411.53803900001</v>
      </c>
    </row>
    <row r="141" spans="1:4" x14ac:dyDescent="0.25">
      <c r="A141" s="4">
        <v>49</v>
      </c>
      <c r="B141" s="42">
        <v>29937.17</v>
      </c>
      <c r="C141" s="43">
        <f t="shared" si="4"/>
        <v>40764.695959749995</v>
      </c>
      <c r="D141" s="42">
        <f t="shared" si="5"/>
        <v>489176.35151699994</v>
      </c>
    </row>
    <row r="142" spans="1:4" x14ac:dyDescent="0.25">
      <c r="A142" s="4">
        <v>50</v>
      </c>
      <c r="B142" s="42">
        <v>32026.99</v>
      </c>
      <c r="C142" s="43">
        <f t="shared" si="4"/>
        <v>43610.351608249999</v>
      </c>
      <c r="D142" s="42">
        <f t="shared" si="5"/>
        <v>523324.21929899999</v>
      </c>
    </row>
    <row r="143" spans="1:4" x14ac:dyDescent="0.25">
      <c r="A143" s="4">
        <v>51</v>
      </c>
      <c r="B143" s="42">
        <v>35376.15</v>
      </c>
      <c r="C143" s="43">
        <f t="shared" si="4"/>
        <v>48170.81905125</v>
      </c>
      <c r="D143" s="42">
        <f t="shared" si="5"/>
        <v>578049.82861500001</v>
      </c>
    </row>
    <row r="144" spans="1:4" x14ac:dyDescent="0.25">
      <c r="A144" s="4">
        <v>52</v>
      </c>
      <c r="B144" s="42">
        <v>40253.68</v>
      </c>
      <c r="C144" s="43">
        <f t="shared" si="4"/>
        <v>54812.429713999998</v>
      </c>
      <c r="D144" s="42">
        <f t="shared" si="5"/>
        <v>657749.15656799998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Administrator</cp:lastModifiedBy>
  <cp:lastPrinted>2016-03-29T04:26:21Z</cp:lastPrinted>
  <dcterms:created xsi:type="dcterms:W3CDTF">2015-09-17T17:18:27Z</dcterms:created>
  <dcterms:modified xsi:type="dcterms:W3CDTF">2018-06-30T13:07:12Z</dcterms:modified>
</cp:coreProperties>
</file>