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2995" windowHeight="9975"/>
  </bookViews>
  <sheets>
    <sheet name="Ark1" sheetId="1" r:id="rId1"/>
    <sheet name="Ark2" sheetId="2" r:id="rId2"/>
    <sheet name="Ark3" sheetId="3" r:id="rId3"/>
  </sheets>
  <definedNames>
    <definedName name="ans">'Ark1'!$E$9</definedName>
    <definedName name="re">'Ark1'!$F$4</definedName>
    <definedName name="reg">'Ark1'!#REF!</definedName>
    <definedName name="trin27">'Ark1'!$C$119</definedName>
    <definedName name="trin28">'Ark1'!$C$120</definedName>
    <definedName name="trin29">'Ark1'!$C$121</definedName>
    <definedName name="trin30">'Ark1'!$C$122</definedName>
    <definedName name="trin31">'Ark1'!$C$123</definedName>
    <definedName name="trin32">'Ark1'!$C$124</definedName>
    <definedName name="trin33">'Ark1'!$C$125</definedName>
    <definedName name="trin34">'Ark1'!$C$126</definedName>
    <definedName name="trin35">'Ark1'!$C$127</definedName>
    <definedName name="trin36">'Ark1'!$C$128</definedName>
    <definedName name="trin37">'Ark1'!$C$129</definedName>
    <definedName name="trin38">'Ark1'!$C$130</definedName>
    <definedName name="trin39">'Ark1'!$C$131</definedName>
    <definedName name="trin40">'Ark1'!$C$132</definedName>
    <definedName name="trin41">'Ark1'!$C$133</definedName>
    <definedName name="trin42">'Ark1'!$C$134</definedName>
    <definedName name="trin43">'Ark1'!$C$135</definedName>
    <definedName name="trin44">'Ark1'!$C$136</definedName>
    <definedName name="trin45">'Ark1'!$C$137</definedName>
    <definedName name="UVt">'Ark1'!$F$11</definedName>
  </definedNames>
  <calcPr calcId="145621"/>
</workbook>
</file>

<file path=xl/calcChain.xml><?xml version="1.0" encoding="utf-8"?>
<calcChain xmlns="http://schemas.openxmlformats.org/spreadsheetml/2006/main">
  <c r="B48" i="1" l="1"/>
  <c r="B64" i="1"/>
  <c r="B76" i="1"/>
  <c r="B75" i="1" l="1"/>
  <c r="B101" i="1" l="1"/>
  <c r="B89" i="1"/>
  <c r="F11" i="1" l="1"/>
  <c r="I90" i="1" l="1"/>
  <c r="I60" i="1"/>
  <c r="B106" i="1" l="1"/>
  <c r="B105" i="1"/>
  <c r="B104" i="1"/>
  <c r="B103" i="1"/>
  <c r="B102" i="1"/>
  <c r="B94" i="1"/>
  <c r="B93" i="1"/>
  <c r="B92" i="1"/>
  <c r="B91" i="1"/>
  <c r="B90" i="1"/>
  <c r="B79" i="1" l="1"/>
  <c r="B50" i="1"/>
  <c r="B49" i="1"/>
  <c r="B43" i="1"/>
  <c r="B78" i="1"/>
  <c r="B77" i="1"/>
  <c r="B74" i="1"/>
  <c r="B73" i="1"/>
  <c r="B72" i="1"/>
  <c r="B66" i="1"/>
  <c r="B65" i="1"/>
  <c r="B63" i="1"/>
  <c r="B62" i="1"/>
  <c r="B61" i="1"/>
  <c r="B60" i="1"/>
  <c r="B47" i="1"/>
  <c r="B46" i="1"/>
  <c r="B45" i="1"/>
  <c r="B44" i="1"/>
  <c r="B37" i="1"/>
  <c r="B36" i="1"/>
  <c r="B35" i="1"/>
  <c r="B34" i="1"/>
  <c r="I32" i="1"/>
  <c r="B33" i="1"/>
  <c r="B32" i="1"/>
  <c r="B107" i="1" l="1"/>
  <c r="B95" i="1"/>
  <c r="C144" i="1"/>
  <c r="D144" i="1" s="1"/>
  <c r="C143" i="1"/>
  <c r="D143" i="1" s="1"/>
  <c r="C142" i="1"/>
  <c r="D142" i="1" s="1"/>
  <c r="C141" i="1"/>
  <c r="D141" i="1" s="1"/>
  <c r="C140" i="1"/>
  <c r="D140" i="1" s="1"/>
  <c r="C139" i="1"/>
  <c r="D139" i="1" s="1"/>
  <c r="C138" i="1"/>
  <c r="D138" i="1" s="1"/>
  <c r="C137" i="1"/>
  <c r="D137" i="1" s="1"/>
  <c r="C136" i="1"/>
  <c r="C135" i="1"/>
  <c r="D135" i="1" s="1"/>
  <c r="C134" i="1"/>
  <c r="C133" i="1"/>
  <c r="D133" i="1" s="1"/>
  <c r="C132" i="1"/>
  <c r="D132" i="1" s="1"/>
  <c r="C131" i="1"/>
  <c r="C130" i="1"/>
  <c r="D130" i="1" s="1"/>
  <c r="C129" i="1"/>
  <c r="D129" i="1" s="1"/>
  <c r="C128" i="1"/>
  <c r="B100" i="1" s="1"/>
  <c r="C127" i="1"/>
  <c r="C126" i="1"/>
  <c r="D126" i="1" s="1"/>
  <c r="C125" i="1"/>
  <c r="D125" i="1" s="1"/>
  <c r="C124" i="1"/>
  <c r="C123" i="1"/>
  <c r="D123" i="1" s="1"/>
  <c r="C122" i="1"/>
  <c r="C121" i="1"/>
  <c r="D121" i="1" s="1"/>
  <c r="C120" i="1"/>
  <c r="C119" i="1"/>
  <c r="D128" i="1" l="1"/>
  <c r="B88" i="1"/>
  <c r="D95" i="1" s="1"/>
  <c r="D120" i="1"/>
  <c r="B71" i="1"/>
  <c r="B59" i="1"/>
  <c r="B42" i="1"/>
  <c r="B31" i="1"/>
  <c r="D127" i="1"/>
  <c r="D107" i="1"/>
  <c r="D119" i="1"/>
  <c r="D124" i="1"/>
  <c r="B67" i="1"/>
  <c r="B80" i="1"/>
  <c r="B51" i="1"/>
  <c r="B38" i="1"/>
  <c r="D136" i="1"/>
  <c r="D131" i="1"/>
  <c r="D134" i="1"/>
  <c r="D122" i="1"/>
  <c r="D51" i="1" l="1"/>
  <c r="B52" i="1" s="1"/>
  <c r="D52" i="1" s="1"/>
  <c r="D38" i="1"/>
  <c r="B39" i="1" s="1"/>
  <c r="D39" i="1" s="1"/>
  <c r="D80" i="1"/>
  <c r="B81" i="1" s="1"/>
  <c r="D81" i="1" s="1"/>
  <c r="D67" i="1"/>
  <c r="B68" i="1" s="1"/>
  <c r="D68" i="1" s="1"/>
</calcChain>
</file>

<file path=xl/sharedStrings.xml><?xml version="1.0" encoding="utf-8"?>
<sst xmlns="http://schemas.openxmlformats.org/spreadsheetml/2006/main" count="103" uniqueCount="40">
  <si>
    <t>Undervisertillæg</t>
  </si>
  <si>
    <t>Gladsaxetillæg</t>
  </si>
  <si>
    <t>Kontaktlærertillæg</t>
  </si>
  <si>
    <t>Teamtillæg</t>
  </si>
  <si>
    <t>Grundlønstillæg</t>
  </si>
  <si>
    <t>Rekrutteringstillæg til fastansatte</t>
  </si>
  <si>
    <t>4-8 års erfaring</t>
  </si>
  <si>
    <t>8-12 års erfaring</t>
  </si>
  <si>
    <t>0-4 års erfaring</t>
  </si>
  <si>
    <t>Balancetillæg</t>
  </si>
  <si>
    <t>grd.beløb</t>
  </si>
  <si>
    <t>aktuelt</t>
  </si>
  <si>
    <t>Årligt</t>
  </si>
  <si>
    <t>REG</t>
  </si>
  <si>
    <t>Indtast antal undervisningstimer</t>
  </si>
  <si>
    <t>Undervisningstillæg</t>
  </si>
  <si>
    <t>Over 12 års erfaring</t>
  </si>
  <si>
    <t>Anciennitetstillæg - lærer</t>
  </si>
  <si>
    <t xml:space="preserve">Gladsaxe Lærerforenings lønkort </t>
  </si>
  <si>
    <t>Indtast din ansættelsesgrad</t>
  </si>
  <si>
    <t>Månedsløn</t>
  </si>
  <si>
    <t>Kommunale/centrale funktionstillæg</t>
  </si>
  <si>
    <t>Arbejde mellem 17-06 pr. time</t>
  </si>
  <si>
    <t>Weekendarbejde pr. time</t>
  </si>
  <si>
    <t>DSA, tale/høre pr. time</t>
  </si>
  <si>
    <t>25 % af timelønnen</t>
  </si>
  <si>
    <t>25% af timelønnen</t>
  </si>
  <si>
    <r>
      <t xml:space="preserve">Fritvalgstillæg 0,6% </t>
    </r>
    <r>
      <rPr>
        <sz val="9"/>
        <color theme="1"/>
        <rFont val="Calibri"/>
        <family val="2"/>
        <scheme val="minor"/>
      </rPr>
      <t>(evt. til pension)</t>
    </r>
  </si>
  <si>
    <t>Overenskomstansatte Børnehaveklasseledere</t>
  </si>
  <si>
    <t>Løntrin</t>
  </si>
  <si>
    <t>Børnehaveklasseledere</t>
  </si>
  <si>
    <t>Anciennitetsansatte</t>
  </si>
  <si>
    <t>Tjenestemænd</t>
  </si>
  <si>
    <t>Anciennitetsansatte og tjenestemandsansatte børnehaveklasseledere</t>
  </si>
  <si>
    <t>Grundløn (trin 28)</t>
  </si>
  <si>
    <t>Grundløn (trin 36)</t>
  </si>
  <si>
    <t>Centralt tillæg</t>
  </si>
  <si>
    <t>Gyldigt fra 1. oktober 2016</t>
  </si>
  <si>
    <t>Anciennitetstillæg (trin 28-33)</t>
  </si>
  <si>
    <t>Anciennitetstillæg (trin 28-31)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</si>
</sst>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48"/>
      <color rgb="FF002060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28"/>
      <color rgb="FF002060"/>
      <name val="Calibri"/>
      <family val="2"/>
      <scheme val="minor"/>
    </font>
    <font>
      <b/>
      <sz val="18"/>
      <color rgb="FFFF0000"/>
      <name val="Calibri"/>
      <family val="2"/>
      <scheme val="minor"/>
    </font>
    <font>
      <sz val="18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48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1" tint="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2" fontId="0" fillId="0" borderId="0" xfId="0" applyNumberFormat="1"/>
    <xf numFmtId="2" fontId="1" fillId="0" borderId="0" xfId="0" applyNumberFormat="1" applyFont="1"/>
    <xf numFmtId="0" fontId="0" fillId="2" borderId="0" xfId="0" applyFill="1"/>
    <xf numFmtId="0" fontId="3" fillId="0" borderId="0" xfId="0" applyFont="1"/>
    <xf numFmtId="0" fontId="0" fillId="0" borderId="0" xfId="0" applyFont="1"/>
    <xf numFmtId="2" fontId="0" fillId="0" borderId="0" xfId="0" applyNumberFormat="1" applyFont="1"/>
    <xf numFmtId="0" fontId="5" fillId="0" borderId="0" xfId="0" applyFont="1"/>
    <xf numFmtId="14" fontId="3" fillId="0" borderId="0" xfId="0" applyNumberFormat="1" applyFont="1"/>
    <xf numFmtId="0" fontId="6" fillId="4" borderId="0" xfId="0" applyFont="1" applyFill="1"/>
    <xf numFmtId="0" fontId="1" fillId="4" borderId="0" xfId="0" applyFont="1" applyFill="1"/>
    <xf numFmtId="0" fontId="8" fillId="0" borderId="0" xfId="0" applyFont="1"/>
    <xf numFmtId="0" fontId="7" fillId="3" borderId="0" xfId="0" applyFont="1" applyFill="1"/>
    <xf numFmtId="0" fontId="0" fillId="3" borderId="0" xfId="0" applyFill="1"/>
    <xf numFmtId="2" fontId="0" fillId="3" borderId="0" xfId="0" applyNumberFormat="1" applyFont="1" applyFill="1"/>
    <xf numFmtId="0" fontId="4" fillId="3" borderId="0" xfId="0" applyFont="1" applyFill="1"/>
    <xf numFmtId="2" fontId="0" fillId="3" borderId="0" xfId="0" applyNumberFormat="1" applyFill="1"/>
    <xf numFmtId="0" fontId="9" fillId="0" borderId="0" xfId="0" applyFont="1"/>
    <xf numFmtId="0" fontId="10" fillId="4" borderId="0" xfId="0" applyFont="1" applyFill="1"/>
    <xf numFmtId="0" fontId="13" fillId="0" borderId="0" xfId="0" applyFont="1"/>
    <xf numFmtId="0" fontId="14" fillId="0" borderId="0" xfId="0" applyFont="1"/>
    <xf numFmtId="0" fontId="0" fillId="7" borderId="0" xfId="0" applyFill="1"/>
    <xf numFmtId="0" fontId="0" fillId="0" borderId="0" xfId="0" applyFill="1"/>
    <xf numFmtId="0" fontId="4" fillId="5" borderId="0" xfId="0" applyFont="1" applyFill="1"/>
    <xf numFmtId="0" fontId="4" fillId="6" borderId="0" xfId="0" applyFont="1" applyFill="1"/>
    <xf numFmtId="0" fontId="17" fillId="4" borderId="0" xfId="0" applyFont="1" applyFill="1"/>
    <xf numFmtId="0" fontId="13" fillId="7" borderId="0" xfId="0" applyFont="1" applyFill="1"/>
    <xf numFmtId="0" fontId="2" fillId="7" borderId="0" xfId="0" applyFont="1" applyFill="1"/>
    <xf numFmtId="0" fontId="1" fillId="7" borderId="0" xfId="0" applyFont="1" applyFill="1"/>
    <xf numFmtId="0" fontId="4" fillId="7" borderId="0" xfId="0" applyFont="1" applyFill="1"/>
    <xf numFmtId="0" fontId="15" fillId="2" borderId="0" xfId="0" applyFont="1" applyFill="1"/>
    <xf numFmtId="0" fontId="16" fillId="0" borderId="0" xfId="0" applyFont="1" applyFill="1"/>
    <xf numFmtId="0" fontId="15" fillId="7" borderId="0" xfId="0" applyFont="1" applyFill="1"/>
    <xf numFmtId="0" fontId="16" fillId="7" borderId="0" xfId="0" applyFont="1" applyFill="1"/>
    <xf numFmtId="0" fontId="18" fillId="0" borderId="0" xfId="0" applyFont="1"/>
    <xf numFmtId="0" fontId="9" fillId="0" borderId="0" xfId="0" applyFont="1" applyFill="1"/>
    <xf numFmtId="0" fontId="12" fillId="0" borderId="0" xfId="0" applyFont="1" applyFill="1"/>
    <xf numFmtId="0" fontId="11" fillId="0" borderId="0" xfId="0" applyFont="1" applyFill="1"/>
    <xf numFmtId="0" fontId="19" fillId="0" borderId="0" xfId="0" applyFont="1"/>
    <xf numFmtId="0" fontId="7" fillId="0" borderId="0" xfId="0" applyFont="1" applyFill="1"/>
    <xf numFmtId="2" fontId="0" fillId="0" borderId="0" xfId="0" applyNumberFormat="1" applyFont="1" applyFill="1"/>
    <xf numFmtId="0" fontId="4" fillId="0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4"/>
  <sheetViews>
    <sheetView tabSelected="1" topLeftCell="A55" workbookViewId="0">
      <selection activeCell="C78" sqref="C78"/>
    </sheetView>
  </sheetViews>
  <sheetFormatPr defaultRowHeight="15" x14ac:dyDescent="0.25"/>
  <cols>
    <col min="1" max="1" width="30.7109375" customWidth="1"/>
    <col min="2" max="4" width="10.7109375" customWidth="1"/>
  </cols>
  <sheetData>
    <row r="1" spans="1:11" ht="75" customHeight="1" x14ac:dyDescent="0.9">
      <c r="A1" s="10" t="s">
        <v>18</v>
      </c>
      <c r="B1" s="10"/>
      <c r="C1" s="10"/>
      <c r="D1" s="10"/>
      <c r="E1" s="10"/>
      <c r="F1" s="10"/>
      <c r="G1" s="26"/>
      <c r="H1" s="26"/>
      <c r="I1" s="26"/>
      <c r="J1" s="26"/>
      <c r="K1" s="26"/>
    </row>
    <row r="2" spans="1:11" ht="24.95" customHeight="1" x14ac:dyDescent="0.35">
      <c r="A2" s="35" t="s">
        <v>37</v>
      </c>
      <c r="B2" s="36"/>
      <c r="C2" s="27"/>
      <c r="D2" s="27"/>
      <c r="E2" s="38" t="s">
        <v>30</v>
      </c>
      <c r="F2" s="37"/>
      <c r="G2" s="23"/>
      <c r="H2" s="23"/>
      <c r="I2" s="23"/>
      <c r="J2" s="23"/>
      <c r="K2" s="23"/>
    </row>
    <row r="3" spans="1:11" ht="9.9499999999999993" customHeight="1" x14ac:dyDescent="0.35">
      <c r="A3" s="28"/>
      <c r="B3" s="22"/>
      <c r="C3" s="22"/>
      <c r="D3" s="22"/>
      <c r="E3" s="22"/>
      <c r="F3" s="22"/>
      <c r="G3" s="22"/>
      <c r="H3" s="22"/>
      <c r="I3" s="22"/>
      <c r="J3" s="22"/>
      <c r="K3" s="22"/>
    </row>
    <row r="4" spans="1:11" x14ac:dyDescent="0.25">
      <c r="A4" s="22"/>
      <c r="B4" s="22"/>
      <c r="C4" s="22"/>
      <c r="D4" s="22"/>
      <c r="E4" s="25" t="s">
        <v>13</v>
      </c>
      <c r="F4" s="25">
        <v>1.3291310000000001</v>
      </c>
      <c r="G4" s="22"/>
      <c r="H4" s="22"/>
      <c r="I4" s="22"/>
      <c r="J4" s="22"/>
      <c r="K4" s="22"/>
    </row>
    <row r="5" spans="1:11" x14ac:dyDescent="0.25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</row>
    <row r="6" spans="1:11" x14ac:dyDescent="0.25">
      <c r="A6" s="29"/>
      <c r="B6" s="22"/>
      <c r="C6" s="30"/>
      <c r="D6" s="22"/>
      <c r="E6" s="22"/>
      <c r="F6" s="22"/>
      <c r="G6" s="22"/>
      <c r="H6" s="22"/>
      <c r="I6" s="22"/>
      <c r="J6" s="22"/>
      <c r="K6" s="22"/>
    </row>
    <row r="7" spans="1:11" x14ac:dyDescent="0.25">
      <c r="A7" s="29"/>
      <c r="B7" s="22"/>
      <c r="C7" s="30"/>
      <c r="D7" s="22"/>
      <c r="E7" s="22"/>
      <c r="F7" s="22"/>
      <c r="G7" s="22"/>
      <c r="H7" s="22"/>
      <c r="I7" s="22"/>
      <c r="J7" s="22"/>
      <c r="K7" s="22"/>
    </row>
    <row r="8" spans="1:11" x14ac:dyDescent="0.25">
      <c r="A8" s="29"/>
      <c r="B8" s="22"/>
      <c r="C8" s="30"/>
      <c r="D8" s="22"/>
      <c r="E8" s="22"/>
      <c r="F8" s="22"/>
      <c r="G8" s="22"/>
      <c r="H8" s="22"/>
      <c r="I8" s="22"/>
      <c r="J8" s="22"/>
      <c r="K8" s="22"/>
    </row>
    <row r="9" spans="1:11" ht="26.25" x14ac:dyDescent="0.4">
      <c r="A9" s="31" t="s">
        <v>19</v>
      </c>
      <c r="B9" s="4"/>
      <c r="C9" s="4"/>
      <c r="D9" s="4"/>
      <c r="E9" s="32">
        <v>37</v>
      </c>
      <c r="F9" s="22"/>
      <c r="G9" s="22"/>
      <c r="H9" s="22"/>
      <c r="I9" s="22"/>
      <c r="J9" s="22"/>
      <c r="K9" s="22"/>
    </row>
    <row r="10" spans="1:11" ht="26.25" x14ac:dyDescent="0.4">
      <c r="A10" s="33"/>
      <c r="B10" s="22"/>
      <c r="C10" s="22"/>
      <c r="D10" s="22"/>
      <c r="E10" s="34"/>
      <c r="F10" s="22"/>
      <c r="G10" s="22"/>
      <c r="H10" s="22"/>
      <c r="I10" s="22"/>
      <c r="J10" s="22"/>
      <c r="K10" s="22"/>
    </row>
    <row r="11" spans="1:11" ht="26.25" x14ac:dyDescent="0.4">
      <c r="A11" s="31" t="s">
        <v>14</v>
      </c>
      <c r="B11" s="4"/>
      <c r="C11" s="4"/>
      <c r="D11" s="4"/>
      <c r="E11" s="32">
        <v>830</v>
      </c>
      <c r="F11" s="24">
        <f>IF(E11&gt;(835/37*ans),E11-(835/37*E9),0)</f>
        <v>0</v>
      </c>
      <c r="G11" s="22"/>
      <c r="H11" s="22"/>
      <c r="I11" s="22"/>
      <c r="J11" s="22"/>
      <c r="K11" s="22"/>
    </row>
    <row r="12" spans="1:11" x14ac:dyDescent="0.25">
      <c r="A12" s="29"/>
      <c r="B12" s="22"/>
      <c r="C12" s="30"/>
      <c r="D12" s="22"/>
      <c r="E12" s="22"/>
      <c r="F12" s="22"/>
      <c r="G12" s="22"/>
      <c r="H12" s="22"/>
      <c r="I12" s="22"/>
      <c r="J12" s="22"/>
      <c r="K12" s="22"/>
    </row>
    <row r="13" spans="1:11" x14ac:dyDescent="0.25">
      <c r="A13" s="29"/>
      <c r="B13" s="22"/>
      <c r="C13" s="30"/>
      <c r="D13" s="22"/>
      <c r="E13" s="22"/>
      <c r="F13" s="22"/>
      <c r="G13" s="22"/>
      <c r="H13" s="22"/>
      <c r="I13" s="22"/>
      <c r="J13" s="22"/>
      <c r="K13" s="22"/>
    </row>
    <row r="14" spans="1:11" x14ac:dyDescent="0.25">
      <c r="A14" s="29"/>
      <c r="B14" s="22"/>
      <c r="C14" s="30"/>
      <c r="D14" s="22"/>
      <c r="E14" s="22"/>
      <c r="F14" s="22"/>
      <c r="G14" s="22"/>
      <c r="H14" s="22"/>
      <c r="I14" s="22"/>
      <c r="J14" s="22"/>
      <c r="K14" s="22"/>
    </row>
    <row r="15" spans="1:11" x14ac:dyDescent="0.25">
      <c r="A15" s="29"/>
      <c r="B15" s="22"/>
      <c r="C15" s="30"/>
      <c r="D15" s="22"/>
      <c r="E15" s="22"/>
      <c r="F15" s="22"/>
      <c r="G15" s="22"/>
      <c r="H15" s="22"/>
      <c r="I15" s="22"/>
      <c r="J15" s="22"/>
      <c r="K15" s="22"/>
    </row>
    <row r="16" spans="1:11" x14ac:dyDescent="0.25">
      <c r="A16" s="29"/>
      <c r="B16" s="22"/>
      <c r="C16" s="30"/>
      <c r="D16" s="22"/>
      <c r="E16" s="22"/>
      <c r="F16" s="22"/>
      <c r="G16" s="22"/>
      <c r="H16" s="22"/>
      <c r="I16" s="22"/>
      <c r="J16" s="22"/>
      <c r="K16" s="22"/>
    </row>
    <row r="17" spans="1:11" x14ac:dyDescent="0.25">
      <c r="A17" s="29"/>
      <c r="B17" s="22"/>
      <c r="C17" s="30"/>
      <c r="D17" s="22"/>
      <c r="E17" s="22"/>
      <c r="F17" s="22"/>
      <c r="G17" s="22"/>
      <c r="H17" s="22"/>
      <c r="I17" s="22"/>
      <c r="J17" s="22"/>
      <c r="K17" s="22"/>
    </row>
    <row r="18" spans="1:11" x14ac:dyDescent="0.25">
      <c r="A18" s="29"/>
      <c r="B18" s="22"/>
      <c r="C18" s="30"/>
      <c r="D18" s="22"/>
      <c r="E18" s="22"/>
      <c r="F18" s="22"/>
      <c r="G18" s="22"/>
      <c r="H18" s="22"/>
      <c r="I18" s="22"/>
      <c r="J18" s="22"/>
      <c r="K18" s="22"/>
    </row>
    <row r="19" spans="1:11" x14ac:dyDescent="0.25">
      <c r="A19" s="29"/>
      <c r="B19" s="22"/>
      <c r="C19" s="30"/>
      <c r="D19" s="22"/>
      <c r="E19" s="22"/>
      <c r="F19" s="22"/>
      <c r="G19" s="22"/>
      <c r="H19" s="22"/>
      <c r="I19" s="22"/>
      <c r="J19" s="22"/>
      <c r="K19" s="22"/>
    </row>
    <row r="20" spans="1:11" x14ac:dyDescent="0.25">
      <c r="A20" s="29"/>
      <c r="B20" s="22"/>
      <c r="C20" s="30"/>
      <c r="D20" s="22"/>
      <c r="E20" s="22"/>
      <c r="F20" s="22"/>
      <c r="G20" s="22"/>
      <c r="H20" s="22"/>
      <c r="I20" s="22"/>
      <c r="J20" s="22"/>
      <c r="K20" s="22"/>
    </row>
    <row r="21" spans="1:11" x14ac:dyDescent="0.25">
      <c r="A21" s="29"/>
      <c r="B21" s="22"/>
      <c r="C21" s="30"/>
      <c r="D21" s="22"/>
      <c r="E21" s="22"/>
      <c r="F21" s="22"/>
      <c r="G21" s="22"/>
      <c r="H21" s="22"/>
      <c r="I21" s="22"/>
      <c r="J21" s="22"/>
      <c r="K21" s="22"/>
    </row>
    <row r="22" spans="1:11" x14ac:dyDescent="0.25">
      <c r="A22" s="29"/>
      <c r="B22" s="22"/>
      <c r="C22" s="30"/>
      <c r="D22" s="22"/>
      <c r="E22" s="22"/>
      <c r="F22" s="22"/>
      <c r="G22" s="22"/>
      <c r="H22" s="22"/>
      <c r="I22" s="22"/>
      <c r="J22" s="22"/>
      <c r="K22" s="22"/>
    </row>
    <row r="23" spans="1:11" x14ac:dyDescent="0.25">
      <c r="A23" s="29"/>
      <c r="B23" s="22"/>
      <c r="C23" s="30"/>
      <c r="D23" s="22"/>
      <c r="E23" s="22"/>
      <c r="F23" s="22"/>
      <c r="G23" s="22"/>
      <c r="H23" s="22"/>
      <c r="I23" s="22"/>
      <c r="J23" s="22"/>
      <c r="K23" s="22"/>
    </row>
    <row r="24" spans="1:11" x14ac:dyDescent="0.25">
      <c r="A24" s="29"/>
      <c r="B24" s="22"/>
      <c r="C24" s="30"/>
      <c r="D24" s="22"/>
      <c r="E24" s="22"/>
      <c r="F24" s="22"/>
      <c r="G24" s="22"/>
      <c r="H24" s="22"/>
      <c r="I24" s="22"/>
      <c r="J24" s="22"/>
      <c r="K24" s="22"/>
    </row>
    <row r="25" spans="1:11" x14ac:dyDescent="0.25">
      <c r="A25" s="29"/>
      <c r="B25" s="22"/>
      <c r="C25" s="30"/>
      <c r="D25" s="22"/>
      <c r="E25" s="22"/>
      <c r="F25" s="22"/>
      <c r="G25" s="22"/>
      <c r="H25" s="22"/>
      <c r="I25" s="22"/>
      <c r="J25" s="22"/>
      <c r="K25" s="22"/>
    </row>
    <row r="26" spans="1:11" x14ac:dyDescent="0.25">
      <c r="A26" s="29"/>
      <c r="B26" s="22"/>
      <c r="C26" s="30"/>
      <c r="D26" s="22"/>
      <c r="E26" s="22"/>
      <c r="F26" s="22"/>
      <c r="G26" s="22"/>
      <c r="H26" s="22"/>
      <c r="I26" s="22"/>
      <c r="J26" s="22"/>
      <c r="K26" s="22"/>
    </row>
    <row r="27" spans="1:11" ht="35.1" customHeight="1" x14ac:dyDescent="0.9">
      <c r="A27" s="19" t="s">
        <v>18</v>
      </c>
      <c r="B27" s="10"/>
      <c r="C27" s="10"/>
      <c r="D27" s="10"/>
      <c r="E27" s="10"/>
      <c r="F27" s="10"/>
      <c r="G27" s="11"/>
      <c r="H27" s="11"/>
      <c r="I27" s="11"/>
      <c r="J27" s="11"/>
      <c r="K27" s="11"/>
    </row>
    <row r="28" spans="1:11" ht="18.75" x14ac:dyDescent="0.3">
      <c r="A28" s="18" t="s">
        <v>37</v>
      </c>
      <c r="B28" s="8"/>
      <c r="C28" s="20" t="s">
        <v>28</v>
      </c>
      <c r="D28" s="20"/>
      <c r="E28" s="20"/>
      <c r="F28" s="21"/>
    </row>
    <row r="29" spans="1:11" x14ac:dyDescent="0.25">
      <c r="C29" s="5"/>
    </row>
    <row r="30" spans="1:11" ht="18.75" x14ac:dyDescent="0.3">
      <c r="A30" s="12" t="s">
        <v>8</v>
      </c>
      <c r="B30" s="6" t="s">
        <v>20</v>
      </c>
      <c r="C30" s="9">
        <v>36616</v>
      </c>
      <c r="F30" s="13" t="s">
        <v>21</v>
      </c>
      <c r="G30" s="13"/>
      <c r="H30" s="13"/>
      <c r="I30" s="13"/>
      <c r="J30" s="14"/>
    </row>
    <row r="31" spans="1:11" x14ac:dyDescent="0.25">
      <c r="A31" s="6" t="s">
        <v>34</v>
      </c>
      <c r="B31" s="7">
        <f>trin28/37*ans</f>
        <v>26233.736403809999</v>
      </c>
      <c r="C31" s="5"/>
      <c r="F31" s="14"/>
      <c r="G31" s="14"/>
      <c r="H31" s="14"/>
      <c r="I31" s="15"/>
      <c r="J31" s="16"/>
    </row>
    <row r="32" spans="1:11" x14ac:dyDescent="0.25">
      <c r="A32" s="6" t="s">
        <v>4</v>
      </c>
      <c r="B32" s="7">
        <f t="shared" ref="B32:B37" si="0" xml:space="preserve"> C32*re/37*ans/12</f>
        <v>221.52183333333335</v>
      </c>
      <c r="C32" s="5">
        <v>2000</v>
      </c>
      <c r="F32" s="14" t="s">
        <v>24</v>
      </c>
      <c r="G32" s="14"/>
      <c r="H32" s="14"/>
      <c r="I32" s="17">
        <f xml:space="preserve"> J32*re</f>
        <v>34.344745039999999</v>
      </c>
      <c r="J32" s="16">
        <v>25.84</v>
      </c>
    </row>
    <row r="33" spans="1:10" x14ac:dyDescent="0.25">
      <c r="A33" s="6" t="s">
        <v>0</v>
      </c>
      <c r="B33" s="7">
        <f t="shared" si="0"/>
        <v>1705.7181166666667</v>
      </c>
      <c r="C33" s="5">
        <v>15400</v>
      </c>
      <c r="F33" s="14"/>
      <c r="G33" s="14"/>
      <c r="H33" s="14"/>
      <c r="I33" s="14"/>
      <c r="J33" s="14"/>
    </row>
    <row r="34" spans="1:10" x14ac:dyDescent="0.25">
      <c r="A34" s="6" t="s">
        <v>1</v>
      </c>
      <c r="B34" s="7">
        <f t="shared" si="0"/>
        <v>409.8153916666667</v>
      </c>
      <c r="C34" s="5">
        <v>3700</v>
      </c>
      <c r="F34" s="14" t="s">
        <v>22</v>
      </c>
      <c r="G34" s="14"/>
      <c r="H34" s="14"/>
      <c r="I34" s="14" t="s">
        <v>25</v>
      </c>
      <c r="J34" s="14"/>
    </row>
    <row r="35" spans="1:10" x14ac:dyDescent="0.25">
      <c r="A35" s="6" t="s">
        <v>2</v>
      </c>
      <c r="B35" s="7">
        <f t="shared" si="0"/>
        <v>155.06528333333333</v>
      </c>
      <c r="C35" s="5">
        <v>1400</v>
      </c>
      <c r="F35" s="14" t="s">
        <v>23</v>
      </c>
      <c r="G35" s="14"/>
      <c r="H35" s="14"/>
      <c r="I35" s="14" t="s">
        <v>26</v>
      </c>
      <c r="J35" s="14"/>
    </row>
    <row r="36" spans="1:10" x14ac:dyDescent="0.25">
      <c r="A36" s="6" t="s">
        <v>3</v>
      </c>
      <c r="B36" s="7">
        <f t="shared" si="0"/>
        <v>886.08733333333339</v>
      </c>
      <c r="C36" s="5">
        <v>8000</v>
      </c>
    </row>
    <row r="37" spans="1:10" x14ac:dyDescent="0.25">
      <c r="A37" s="6" t="s">
        <v>5</v>
      </c>
      <c r="B37" s="7">
        <f t="shared" si="0"/>
        <v>354.43493333333339</v>
      </c>
      <c r="C37" s="5">
        <v>3200</v>
      </c>
      <c r="F37" s="23"/>
      <c r="G37" s="23"/>
      <c r="H37" s="23"/>
      <c r="I37" s="23"/>
      <c r="J37" s="23"/>
    </row>
    <row r="38" spans="1:10" x14ac:dyDescent="0.25">
      <c r="A38" s="6" t="s">
        <v>15</v>
      </c>
      <c r="B38" s="7">
        <f xml:space="preserve"> UVt*90*re/12</f>
        <v>0</v>
      </c>
      <c r="C38" s="5"/>
      <c r="D38" s="2">
        <f>SUM(B31:B38)</f>
        <v>29966.379295476665</v>
      </c>
      <c r="F38" s="23"/>
      <c r="G38" s="23"/>
      <c r="H38" s="23"/>
      <c r="I38" s="23"/>
      <c r="J38" s="23"/>
    </row>
    <row r="39" spans="1:10" x14ac:dyDescent="0.25">
      <c r="A39" s="6" t="s">
        <v>27</v>
      </c>
      <c r="B39" s="7">
        <f xml:space="preserve"> D38*0.6%</f>
        <v>179.79827577285999</v>
      </c>
      <c r="D39" s="2">
        <f>SUM(B31:B39)</f>
        <v>30146.177571249525</v>
      </c>
      <c r="F39" s="23"/>
      <c r="G39" s="23"/>
      <c r="H39" s="23"/>
      <c r="I39" s="23"/>
      <c r="J39" s="23"/>
    </row>
    <row r="40" spans="1:10" x14ac:dyDescent="0.25">
      <c r="A40" s="6"/>
      <c r="B40" s="6"/>
      <c r="C40" s="5"/>
      <c r="F40" s="23"/>
      <c r="G40" s="23"/>
      <c r="H40" s="23"/>
      <c r="I40" s="23"/>
      <c r="J40" s="23"/>
    </row>
    <row r="41" spans="1:10" ht="18.75" x14ac:dyDescent="0.3">
      <c r="A41" s="12" t="s">
        <v>6</v>
      </c>
      <c r="B41" s="6"/>
      <c r="C41" s="5"/>
      <c r="F41" s="40"/>
      <c r="G41" s="40"/>
      <c r="H41" s="40"/>
      <c r="I41" s="40"/>
      <c r="J41" s="23"/>
    </row>
    <row r="42" spans="1:10" x14ac:dyDescent="0.25">
      <c r="A42" s="6" t="s">
        <v>34</v>
      </c>
      <c r="B42" s="7">
        <f>trin28/37*ans</f>
        <v>26233.736403809999</v>
      </c>
      <c r="C42" s="5"/>
      <c r="F42" s="23"/>
      <c r="G42" s="23"/>
      <c r="H42" s="23"/>
      <c r="I42" s="41"/>
      <c r="J42" s="42"/>
    </row>
    <row r="43" spans="1:10" x14ac:dyDescent="0.25">
      <c r="A43" s="6" t="s">
        <v>4</v>
      </c>
      <c r="B43" s="7">
        <f t="shared" ref="B43" si="1" xml:space="preserve"> C43*re/37*ans/12</f>
        <v>221.52183333333335</v>
      </c>
      <c r="C43" s="5">
        <v>2000</v>
      </c>
      <c r="F43" s="23"/>
      <c r="G43" s="23"/>
      <c r="H43" s="23"/>
      <c r="I43" s="41"/>
      <c r="J43" s="42"/>
    </row>
    <row r="44" spans="1:10" x14ac:dyDescent="0.25">
      <c r="A44" s="6" t="s">
        <v>0</v>
      </c>
      <c r="B44" s="7">
        <f t="shared" ref="B44:B50" si="2" xml:space="preserve"> C44*re/37*ans/12</f>
        <v>1705.7181166666667</v>
      </c>
      <c r="C44" s="5">
        <v>15400</v>
      </c>
      <c r="F44" s="23"/>
      <c r="G44" s="23"/>
      <c r="H44" s="23"/>
      <c r="I44" s="41"/>
      <c r="J44" s="42"/>
    </row>
    <row r="45" spans="1:10" x14ac:dyDescent="0.25">
      <c r="A45" s="6" t="s">
        <v>1</v>
      </c>
      <c r="B45" s="7">
        <f t="shared" si="2"/>
        <v>409.8153916666667</v>
      </c>
      <c r="C45" s="5">
        <v>3700</v>
      </c>
      <c r="F45" s="23"/>
      <c r="G45" s="23"/>
      <c r="H45" s="23"/>
      <c r="I45" s="23"/>
      <c r="J45" s="23"/>
    </row>
    <row r="46" spans="1:10" x14ac:dyDescent="0.25">
      <c r="A46" s="6" t="s">
        <v>2</v>
      </c>
      <c r="B46" s="7">
        <f t="shared" si="2"/>
        <v>155.06528333333333</v>
      </c>
      <c r="C46" s="5">
        <v>1400</v>
      </c>
      <c r="F46" s="23"/>
      <c r="G46" s="23"/>
      <c r="H46" s="23"/>
      <c r="I46" s="23"/>
      <c r="J46" s="23"/>
    </row>
    <row r="47" spans="1:10" x14ac:dyDescent="0.25">
      <c r="A47" s="6" t="s">
        <v>3</v>
      </c>
      <c r="B47" s="7">
        <f t="shared" si="2"/>
        <v>886.08733333333339</v>
      </c>
      <c r="C47" s="5">
        <v>8000</v>
      </c>
    </row>
    <row r="48" spans="1:10" x14ac:dyDescent="0.25">
      <c r="A48" s="6" t="s">
        <v>39</v>
      </c>
      <c r="B48" s="7">
        <f xml:space="preserve"> (trin31-trin28)/37*ans</f>
        <v>1129.4157759400041</v>
      </c>
      <c r="C48" s="5"/>
    </row>
    <row r="49" spans="1:11" x14ac:dyDescent="0.25">
      <c r="A49" s="6" t="s">
        <v>9</v>
      </c>
      <c r="B49" s="7">
        <f t="shared" si="2"/>
        <v>33.228275000000004</v>
      </c>
      <c r="C49" s="5">
        <v>300</v>
      </c>
    </row>
    <row r="50" spans="1:11" x14ac:dyDescent="0.25">
      <c r="A50" s="6" t="s">
        <v>5</v>
      </c>
      <c r="B50" s="7">
        <f t="shared" si="2"/>
        <v>354.43493333333339</v>
      </c>
      <c r="C50" s="5">
        <v>3200</v>
      </c>
    </row>
    <row r="51" spans="1:11" x14ac:dyDescent="0.25">
      <c r="A51" s="6" t="s">
        <v>15</v>
      </c>
      <c r="B51" s="7">
        <f xml:space="preserve"> UVt*90*re/12</f>
        <v>0</v>
      </c>
      <c r="C51" s="5"/>
      <c r="D51" s="2">
        <f>SUM(B42:B51)</f>
        <v>31129.02334641667</v>
      </c>
    </row>
    <row r="52" spans="1:11" x14ac:dyDescent="0.25">
      <c r="A52" s="6" t="s">
        <v>27</v>
      </c>
      <c r="B52" s="7">
        <f xml:space="preserve"> D51*0.6%</f>
        <v>186.77414007850004</v>
      </c>
      <c r="D52" s="2">
        <f>SUM(B42:B52)</f>
        <v>31315.797486495172</v>
      </c>
    </row>
    <row r="53" spans="1:11" x14ac:dyDescent="0.25">
      <c r="A53" s="6"/>
      <c r="B53" s="7"/>
      <c r="D53" s="2"/>
    </row>
    <row r="54" spans="1:11" x14ac:dyDescent="0.25">
      <c r="A54" s="6"/>
      <c r="B54" s="7"/>
      <c r="C54" s="5"/>
    </row>
    <row r="55" spans="1:11" ht="35.1" customHeight="1" x14ac:dyDescent="0.9">
      <c r="A55" s="19" t="s">
        <v>18</v>
      </c>
      <c r="B55" s="10"/>
      <c r="C55" s="10"/>
      <c r="D55" s="10"/>
      <c r="E55" s="10"/>
      <c r="F55" s="10"/>
      <c r="G55" s="11"/>
      <c r="H55" s="11"/>
      <c r="I55" s="11"/>
      <c r="J55" s="11"/>
      <c r="K55" s="11"/>
    </row>
    <row r="56" spans="1:11" ht="18.75" x14ac:dyDescent="0.3">
      <c r="A56" s="18" t="s">
        <v>37</v>
      </c>
      <c r="B56" s="8"/>
      <c r="C56" s="20" t="s">
        <v>28</v>
      </c>
      <c r="D56" s="20"/>
      <c r="E56" s="20"/>
      <c r="F56" s="21"/>
    </row>
    <row r="57" spans="1:11" ht="18.75" x14ac:dyDescent="0.3">
      <c r="A57" s="18"/>
      <c r="B57" s="8"/>
    </row>
    <row r="58" spans="1:11" ht="18.75" x14ac:dyDescent="0.3">
      <c r="A58" s="12" t="s">
        <v>7</v>
      </c>
      <c r="B58" s="6"/>
      <c r="C58" s="5"/>
      <c r="F58" s="13" t="s">
        <v>21</v>
      </c>
      <c r="G58" s="13"/>
      <c r="H58" s="13"/>
      <c r="I58" s="13"/>
      <c r="J58" s="14"/>
    </row>
    <row r="59" spans="1:11" x14ac:dyDescent="0.25">
      <c r="A59" s="6" t="s">
        <v>34</v>
      </c>
      <c r="B59" s="7">
        <f>trin28/37*ans</f>
        <v>26233.736403809999</v>
      </c>
      <c r="C59" s="5"/>
      <c r="F59" s="14"/>
      <c r="G59" s="14"/>
      <c r="H59" s="14"/>
      <c r="I59" s="15"/>
      <c r="J59" s="16"/>
    </row>
    <row r="60" spans="1:11" x14ac:dyDescent="0.25">
      <c r="A60" s="6" t="s">
        <v>0</v>
      </c>
      <c r="B60" s="7">
        <f xml:space="preserve"> C60*re/37*ans/12</f>
        <v>1705.7181166666667</v>
      </c>
      <c r="C60" s="5">
        <v>15400</v>
      </c>
      <c r="F60" s="14" t="s">
        <v>24</v>
      </c>
      <c r="G60" s="14"/>
      <c r="H60" s="14"/>
      <c r="I60" s="17">
        <f xml:space="preserve"> J60*re</f>
        <v>34.344745039999999</v>
      </c>
      <c r="J60" s="16">
        <v>25.84</v>
      </c>
    </row>
    <row r="61" spans="1:11" x14ac:dyDescent="0.25">
      <c r="A61" s="6" t="s">
        <v>1</v>
      </c>
      <c r="B61" s="7">
        <f xml:space="preserve"> C61*re/37*ans/12</f>
        <v>409.8153916666667</v>
      </c>
      <c r="C61" s="5">
        <v>3700</v>
      </c>
      <c r="F61" s="14"/>
      <c r="G61" s="14"/>
      <c r="H61" s="14"/>
      <c r="I61" s="14"/>
      <c r="J61" s="14"/>
    </row>
    <row r="62" spans="1:11" x14ac:dyDescent="0.25">
      <c r="A62" s="6" t="s">
        <v>2</v>
      </c>
      <c r="B62" s="7">
        <f xml:space="preserve"> C62*re/37*ans/12</f>
        <v>155.06528333333333</v>
      </c>
      <c r="C62" s="5">
        <v>1400</v>
      </c>
      <c r="F62" s="14" t="s">
        <v>22</v>
      </c>
      <c r="G62" s="14"/>
      <c r="H62" s="14"/>
      <c r="I62" s="14" t="s">
        <v>25</v>
      </c>
      <c r="J62" s="14"/>
    </row>
    <row r="63" spans="1:11" x14ac:dyDescent="0.25">
      <c r="A63" s="6" t="s">
        <v>3</v>
      </c>
      <c r="B63" s="7">
        <f xml:space="preserve"> C63*re/37*ans/12</f>
        <v>886.08733333333339</v>
      </c>
      <c r="C63" s="5">
        <v>8000</v>
      </c>
      <c r="F63" s="14" t="s">
        <v>23</v>
      </c>
      <c r="G63" s="14"/>
      <c r="H63" s="14"/>
      <c r="I63" s="14" t="s">
        <v>26</v>
      </c>
      <c r="J63" s="14"/>
    </row>
    <row r="64" spans="1:11" x14ac:dyDescent="0.25">
      <c r="A64" s="6" t="s">
        <v>38</v>
      </c>
      <c r="B64" s="7">
        <f xml:space="preserve"> (trin33-trin28)/37*ans</f>
        <v>1913.00495699</v>
      </c>
      <c r="C64" s="5"/>
      <c r="F64" s="23"/>
      <c r="G64" s="23"/>
      <c r="H64" s="23"/>
      <c r="I64" s="23"/>
      <c r="J64" s="23"/>
    </row>
    <row r="65" spans="1:10" x14ac:dyDescent="0.25">
      <c r="A65" s="6" t="s">
        <v>9</v>
      </c>
      <c r="B65" s="7">
        <f xml:space="preserve"> C65*re/37*ans/12</f>
        <v>55.380458333333337</v>
      </c>
      <c r="C65" s="5">
        <v>500</v>
      </c>
      <c r="F65" s="23"/>
      <c r="G65" s="23"/>
      <c r="H65" s="23"/>
      <c r="I65" s="23"/>
      <c r="J65" s="23"/>
    </row>
    <row r="66" spans="1:10" x14ac:dyDescent="0.25">
      <c r="A66" s="6" t="s">
        <v>5</v>
      </c>
      <c r="B66" s="7">
        <f xml:space="preserve"> C66*re/37*ans/12</f>
        <v>354.43493333333339</v>
      </c>
      <c r="C66" s="5">
        <v>3200</v>
      </c>
      <c r="F66" s="23"/>
      <c r="G66" s="23"/>
      <c r="H66" s="23"/>
      <c r="I66" s="23"/>
      <c r="J66" s="23"/>
    </row>
    <row r="67" spans="1:10" x14ac:dyDescent="0.25">
      <c r="A67" s="6" t="s">
        <v>15</v>
      </c>
      <c r="B67" s="7">
        <f xml:space="preserve"> UVt*90*re/12</f>
        <v>0</v>
      </c>
      <c r="C67" s="5"/>
      <c r="D67" s="2">
        <f>SUM(B59:B67)</f>
        <v>31713.242877466666</v>
      </c>
      <c r="F67" s="23"/>
      <c r="G67" s="23"/>
      <c r="H67" s="23"/>
      <c r="I67" s="23"/>
      <c r="J67" s="23"/>
    </row>
    <row r="68" spans="1:10" x14ac:dyDescent="0.25">
      <c r="A68" s="6" t="s">
        <v>27</v>
      </c>
      <c r="B68" s="7">
        <f xml:space="preserve"> D67*0.6%</f>
        <v>190.27945726479999</v>
      </c>
      <c r="D68" s="2">
        <f>SUM(B58:B68)</f>
        <v>31903.522334731468</v>
      </c>
      <c r="F68" s="23"/>
      <c r="G68" s="23"/>
      <c r="H68" s="23"/>
      <c r="I68" s="23"/>
      <c r="J68" s="23"/>
    </row>
    <row r="69" spans="1:10" x14ac:dyDescent="0.25">
      <c r="A69" s="6"/>
      <c r="B69" s="7"/>
      <c r="C69" s="5"/>
      <c r="F69" s="23"/>
      <c r="G69" s="23"/>
      <c r="H69" s="23"/>
      <c r="I69" s="23"/>
      <c r="J69" s="23"/>
    </row>
    <row r="70" spans="1:10" ht="18.75" x14ac:dyDescent="0.3">
      <c r="A70" s="12" t="s">
        <v>16</v>
      </c>
      <c r="B70" s="6"/>
      <c r="C70" s="5"/>
      <c r="F70" s="40"/>
      <c r="G70" s="40"/>
      <c r="H70" s="40"/>
      <c r="I70" s="40"/>
      <c r="J70" s="23"/>
    </row>
    <row r="71" spans="1:10" x14ac:dyDescent="0.25">
      <c r="A71" s="6" t="s">
        <v>34</v>
      </c>
      <c r="B71" s="7">
        <f>trin28/37*ans</f>
        <v>26233.736403809999</v>
      </c>
      <c r="C71" s="5"/>
      <c r="F71" s="23"/>
      <c r="G71" s="23"/>
      <c r="H71" s="23"/>
      <c r="I71" s="41"/>
      <c r="J71" s="42"/>
    </row>
    <row r="72" spans="1:10" x14ac:dyDescent="0.25">
      <c r="A72" s="6" t="s">
        <v>0</v>
      </c>
      <c r="B72" s="7">
        <f xml:space="preserve"> C72*re/37*ans/12</f>
        <v>1705.7181166666667</v>
      </c>
      <c r="C72" s="5">
        <v>15400</v>
      </c>
      <c r="F72" s="23"/>
      <c r="G72" s="23"/>
      <c r="H72" s="23"/>
      <c r="I72" s="41"/>
      <c r="J72" s="42"/>
    </row>
    <row r="73" spans="1:10" x14ac:dyDescent="0.25">
      <c r="A73" s="6" t="s">
        <v>1</v>
      </c>
      <c r="B73" s="7">
        <f xml:space="preserve"> C73*re/37*ans/12</f>
        <v>409.8153916666667</v>
      </c>
      <c r="C73" s="5">
        <v>3700</v>
      </c>
      <c r="F73" s="23"/>
      <c r="G73" s="23"/>
      <c r="H73" s="23"/>
      <c r="I73" s="23"/>
      <c r="J73" s="23"/>
    </row>
    <row r="74" spans="1:10" x14ac:dyDescent="0.25">
      <c r="A74" s="6" t="s">
        <v>2</v>
      </c>
      <c r="B74" s="7">
        <f xml:space="preserve"> C74*re/37*ans/12</f>
        <v>155.06528333333333</v>
      </c>
      <c r="C74" s="5">
        <v>1400</v>
      </c>
      <c r="F74" s="23"/>
      <c r="G74" s="23"/>
      <c r="H74" s="23"/>
      <c r="I74" s="23"/>
      <c r="J74" s="23"/>
    </row>
    <row r="75" spans="1:10" x14ac:dyDescent="0.25">
      <c r="A75" s="6" t="s">
        <v>3</v>
      </c>
      <c r="B75" s="7">
        <f xml:space="preserve"> C75*re/37*ans/12</f>
        <v>886.08733333333339</v>
      </c>
      <c r="C75" s="5">
        <v>8000</v>
      </c>
      <c r="F75" s="23"/>
      <c r="G75" s="23"/>
      <c r="H75" s="23"/>
      <c r="I75" s="23"/>
      <c r="J75" s="23"/>
    </row>
    <row r="76" spans="1:10" x14ac:dyDescent="0.25">
      <c r="A76" s="6" t="s">
        <v>38</v>
      </c>
      <c r="B76" s="7">
        <f xml:space="preserve"> (trin33-trin28)/37*ans</f>
        <v>1913.00495699</v>
      </c>
      <c r="C76" s="5"/>
    </row>
    <row r="77" spans="1:10" x14ac:dyDescent="0.25">
      <c r="A77" s="6" t="s">
        <v>9</v>
      </c>
      <c r="B77" s="7">
        <f xml:space="preserve"> C77*re/37*ans/12</f>
        <v>55.380458333333337</v>
      </c>
      <c r="C77" s="5">
        <v>500</v>
      </c>
    </row>
    <row r="78" spans="1:10" x14ac:dyDescent="0.25">
      <c r="A78" s="6" t="s">
        <v>17</v>
      </c>
      <c r="B78" s="7">
        <f xml:space="preserve"> C78*re/37*ans/12</f>
        <v>775.32641666666677</v>
      </c>
      <c r="C78" s="5">
        <v>7000</v>
      </c>
    </row>
    <row r="79" spans="1:10" x14ac:dyDescent="0.25">
      <c r="A79" s="6" t="s">
        <v>5</v>
      </c>
      <c r="B79" s="7">
        <f xml:space="preserve"> C79*re/37*ans/12</f>
        <v>354.43493333333339</v>
      </c>
      <c r="C79" s="5">
        <v>3200</v>
      </c>
    </row>
    <row r="80" spans="1:10" x14ac:dyDescent="0.25">
      <c r="A80" s="6" t="s">
        <v>15</v>
      </c>
      <c r="B80" s="7">
        <f xml:space="preserve"> UVt*90*re/12</f>
        <v>0</v>
      </c>
      <c r="C80" s="5"/>
      <c r="D80" s="2">
        <f>SUM(B71:B80)</f>
        <v>32488.569294133333</v>
      </c>
    </row>
    <row r="81" spans="1:11" x14ac:dyDescent="0.25">
      <c r="A81" s="6" t="s">
        <v>27</v>
      </c>
      <c r="B81" s="7">
        <f xml:space="preserve"> D80*0.6%</f>
        <v>194.93141576479999</v>
      </c>
      <c r="D81" s="2">
        <f>SUM(B71:B81)</f>
        <v>32683.500709898133</v>
      </c>
    </row>
    <row r="82" spans="1:11" x14ac:dyDescent="0.25">
      <c r="A82" s="6"/>
      <c r="B82" s="7"/>
      <c r="D82" s="2"/>
    </row>
    <row r="83" spans="1:11" x14ac:dyDescent="0.25">
      <c r="A83" s="6"/>
      <c r="B83" s="7"/>
      <c r="D83" s="2"/>
    </row>
    <row r="84" spans="1:11" ht="35.1" customHeight="1" x14ac:dyDescent="0.9">
      <c r="A84" s="19" t="s">
        <v>18</v>
      </c>
      <c r="B84" s="10"/>
      <c r="C84" s="10"/>
      <c r="D84" s="10"/>
      <c r="E84" s="10"/>
      <c r="F84" s="10"/>
      <c r="G84" s="11"/>
      <c r="H84" s="11"/>
      <c r="I84" s="11"/>
      <c r="J84" s="11"/>
      <c r="K84" s="11"/>
    </row>
    <row r="85" spans="1:11" ht="18.75" x14ac:dyDescent="0.3">
      <c r="A85" s="18" t="s">
        <v>37</v>
      </c>
      <c r="B85" s="8"/>
      <c r="C85" s="20" t="s">
        <v>33</v>
      </c>
      <c r="D85" s="20"/>
      <c r="E85" s="20"/>
      <c r="F85" s="21"/>
    </row>
    <row r="86" spans="1:11" ht="18.75" x14ac:dyDescent="0.3">
      <c r="A86" s="18"/>
      <c r="B86" s="8"/>
      <c r="C86" s="20"/>
      <c r="D86" s="20"/>
      <c r="E86" s="20"/>
      <c r="F86" s="21"/>
    </row>
    <row r="87" spans="1:11" ht="18.75" x14ac:dyDescent="0.3">
      <c r="A87" s="12" t="s">
        <v>31</v>
      </c>
      <c r="B87" s="6"/>
      <c r="C87" s="5"/>
      <c r="F87" s="13" t="s">
        <v>21</v>
      </c>
      <c r="G87" s="13"/>
      <c r="H87" s="13"/>
      <c r="I87" s="13"/>
      <c r="J87" s="14"/>
    </row>
    <row r="88" spans="1:11" x14ac:dyDescent="0.25">
      <c r="A88" s="6" t="s">
        <v>35</v>
      </c>
      <c r="B88" s="7">
        <f>trin36/37*ans</f>
        <v>29370.445689879998</v>
      </c>
      <c r="C88" s="5"/>
      <c r="F88" s="14"/>
      <c r="G88" s="14"/>
      <c r="H88" s="14"/>
      <c r="I88" s="15"/>
      <c r="J88" s="16"/>
    </row>
    <row r="89" spans="1:11" x14ac:dyDescent="0.25">
      <c r="A89" s="6" t="s">
        <v>36</v>
      </c>
      <c r="B89" s="7">
        <f t="shared" ref="B89:B93" si="3" xml:space="preserve"> C89*re/37*ans/12</f>
        <v>509.50021666666674</v>
      </c>
      <c r="C89" s="5">
        <v>4600</v>
      </c>
      <c r="F89" s="14"/>
      <c r="G89" s="14"/>
      <c r="H89" s="14"/>
      <c r="I89" s="15"/>
      <c r="J89" s="16"/>
    </row>
    <row r="90" spans="1:11" x14ac:dyDescent="0.25">
      <c r="A90" s="6" t="s">
        <v>0</v>
      </c>
      <c r="B90" s="7">
        <f t="shared" si="3"/>
        <v>875.01124166666671</v>
      </c>
      <c r="C90" s="5">
        <v>7900</v>
      </c>
      <c r="F90" s="14" t="s">
        <v>24</v>
      </c>
      <c r="G90" s="14"/>
      <c r="H90" s="14"/>
      <c r="I90" s="17">
        <f xml:space="preserve"> J90*re</f>
        <v>34.344745039999999</v>
      </c>
      <c r="J90" s="16">
        <v>25.84</v>
      </c>
    </row>
    <row r="91" spans="1:11" x14ac:dyDescent="0.25">
      <c r="A91" s="6" t="s">
        <v>1</v>
      </c>
      <c r="B91" s="7">
        <f t="shared" si="3"/>
        <v>409.8153916666667</v>
      </c>
      <c r="C91" s="5">
        <v>3700</v>
      </c>
      <c r="F91" s="14"/>
      <c r="G91" s="14"/>
      <c r="H91" s="14"/>
      <c r="I91" s="14"/>
      <c r="J91" s="14"/>
    </row>
    <row r="92" spans="1:11" x14ac:dyDescent="0.25">
      <c r="A92" s="6" t="s">
        <v>2</v>
      </c>
      <c r="B92" s="7">
        <f t="shared" si="3"/>
        <v>155.06528333333333</v>
      </c>
      <c r="C92" s="5">
        <v>1400</v>
      </c>
      <c r="F92" s="14" t="s">
        <v>22</v>
      </c>
      <c r="G92" s="14"/>
      <c r="H92" s="14"/>
      <c r="I92" s="14" t="s">
        <v>25</v>
      </c>
      <c r="J92" s="14"/>
    </row>
    <row r="93" spans="1:11" x14ac:dyDescent="0.25">
      <c r="A93" s="6" t="s">
        <v>3</v>
      </c>
      <c r="B93" s="7">
        <f t="shared" si="3"/>
        <v>886.08733333333339</v>
      </c>
      <c r="C93" s="5">
        <v>8000</v>
      </c>
      <c r="F93" s="14" t="s">
        <v>23</v>
      </c>
      <c r="G93" s="14"/>
      <c r="H93" s="14"/>
      <c r="I93" s="14" t="s">
        <v>26</v>
      </c>
      <c r="J93" s="14"/>
    </row>
    <row r="94" spans="1:11" x14ac:dyDescent="0.25">
      <c r="A94" s="6" t="s">
        <v>9</v>
      </c>
      <c r="B94" s="7">
        <f xml:space="preserve"> C94*re/37*ans/12</f>
        <v>33.228275000000004</v>
      </c>
      <c r="C94" s="5">
        <v>300</v>
      </c>
      <c r="F94" s="23"/>
      <c r="G94" s="23"/>
      <c r="H94" s="23"/>
      <c r="I94" s="23"/>
      <c r="J94" s="23"/>
    </row>
    <row r="95" spans="1:11" x14ac:dyDescent="0.25">
      <c r="A95" s="6" t="s">
        <v>15</v>
      </c>
      <c r="B95" s="7">
        <f xml:space="preserve"> UVt*90*re/12</f>
        <v>0</v>
      </c>
      <c r="C95" s="5"/>
      <c r="D95" s="2">
        <f>SUM(B88:B95)</f>
        <v>32239.153431546667</v>
      </c>
      <c r="F95" s="23"/>
      <c r="G95" s="23"/>
      <c r="H95" s="23"/>
      <c r="I95" s="23"/>
      <c r="J95" s="23"/>
    </row>
    <row r="96" spans="1:11" x14ac:dyDescent="0.25">
      <c r="F96" s="23"/>
      <c r="G96" s="23"/>
      <c r="H96" s="23"/>
      <c r="I96" s="23"/>
      <c r="J96" s="23"/>
    </row>
    <row r="97" spans="1:10" x14ac:dyDescent="0.25">
      <c r="A97" s="6"/>
      <c r="B97" s="7"/>
      <c r="F97" s="23"/>
      <c r="G97" s="23"/>
      <c r="H97" s="23"/>
      <c r="I97" s="23"/>
      <c r="J97" s="23"/>
    </row>
    <row r="98" spans="1:10" ht="15.75" x14ac:dyDescent="0.25">
      <c r="A98" s="6"/>
      <c r="B98" s="7"/>
      <c r="C98" s="5"/>
      <c r="F98" s="40"/>
      <c r="G98" s="40"/>
      <c r="H98" s="40"/>
      <c r="I98" s="40"/>
      <c r="J98" s="23"/>
    </row>
    <row r="99" spans="1:10" ht="18.75" x14ac:dyDescent="0.3">
      <c r="A99" s="12" t="s">
        <v>32</v>
      </c>
      <c r="B99" s="6"/>
      <c r="C99" s="5"/>
      <c r="F99" s="23"/>
      <c r="G99" s="23"/>
      <c r="H99" s="23"/>
      <c r="I99" s="41"/>
      <c r="J99" s="42"/>
    </row>
    <row r="100" spans="1:10" x14ac:dyDescent="0.25">
      <c r="A100" s="6" t="s">
        <v>35</v>
      </c>
      <c r="B100" s="7">
        <f>trin36/37*ans</f>
        <v>29370.445689879998</v>
      </c>
      <c r="C100" s="5"/>
      <c r="F100" s="23"/>
      <c r="G100" s="23"/>
      <c r="H100" s="23"/>
      <c r="I100" s="41"/>
      <c r="J100" s="42"/>
    </row>
    <row r="101" spans="1:10" x14ac:dyDescent="0.25">
      <c r="A101" s="6" t="s">
        <v>36</v>
      </c>
      <c r="B101" s="7">
        <f t="shared" ref="B101" si="4" xml:space="preserve"> C101*re/37*ans/12</f>
        <v>509.50021666666674</v>
      </c>
      <c r="C101" s="5">
        <v>4600</v>
      </c>
      <c r="F101" s="23"/>
      <c r="G101" s="23"/>
      <c r="H101" s="23"/>
      <c r="I101" s="41"/>
      <c r="J101" s="42"/>
    </row>
    <row r="102" spans="1:10" x14ac:dyDescent="0.25">
      <c r="A102" s="6" t="s">
        <v>0</v>
      </c>
      <c r="B102" s="7">
        <f t="shared" ref="B102:B106" si="5" xml:space="preserve"> C102*re/37*ans/12</f>
        <v>875.01124166666671</v>
      </c>
      <c r="C102" s="5">
        <v>7900</v>
      </c>
      <c r="F102" s="23"/>
      <c r="G102" s="23"/>
      <c r="H102" s="23"/>
      <c r="I102" s="41"/>
      <c r="J102" s="42"/>
    </row>
    <row r="103" spans="1:10" x14ac:dyDescent="0.25">
      <c r="A103" s="6" t="s">
        <v>1</v>
      </c>
      <c r="B103" s="7">
        <f t="shared" si="5"/>
        <v>409.8153916666667</v>
      </c>
      <c r="C103" s="5">
        <v>3700</v>
      </c>
      <c r="F103" s="23"/>
      <c r="G103" s="23"/>
      <c r="H103" s="23"/>
      <c r="I103" s="23"/>
      <c r="J103" s="23"/>
    </row>
    <row r="104" spans="1:10" x14ac:dyDescent="0.25">
      <c r="A104" s="6" t="s">
        <v>2</v>
      </c>
      <c r="B104" s="7">
        <f t="shared" si="5"/>
        <v>155.06528333333333</v>
      </c>
      <c r="C104" s="5">
        <v>1400</v>
      </c>
      <c r="F104" s="23"/>
      <c r="G104" s="23"/>
      <c r="H104" s="23"/>
      <c r="I104" s="23"/>
      <c r="J104" s="23"/>
    </row>
    <row r="105" spans="1:10" x14ac:dyDescent="0.25">
      <c r="A105" s="6" t="s">
        <v>3</v>
      </c>
      <c r="B105" s="7">
        <f t="shared" si="5"/>
        <v>886.08733333333339</v>
      </c>
      <c r="C105" s="5">
        <v>8000</v>
      </c>
    </row>
    <row r="106" spans="1:10" x14ac:dyDescent="0.25">
      <c r="A106" s="6" t="s">
        <v>9</v>
      </c>
      <c r="B106" s="7">
        <f t="shared" si="5"/>
        <v>33.228275000000004</v>
      </c>
      <c r="C106" s="5">
        <v>300</v>
      </c>
      <c r="E106" s="39"/>
    </row>
    <row r="107" spans="1:10" x14ac:dyDescent="0.25">
      <c r="A107" s="6" t="s">
        <v>15</v>
      </c>
      <c r="B107" s="7">
        <f xml:space="preserve"> UVt*90*re/12</f>
        <v>0</v>
      </c>
      <c r="C107" s="5"/>
      <c r="D107" s="2">
        <f>SUM(B100:B107)</f>
        <v>32239.153431546667</v>
      </c>
    </row>
    <row r="108" spans="1:10" x14ac:dyDescent="0.25">
      <c r="A108" s="6"/>
    </row>
    <row r="111" spans="1:10" x14ac:dyDescent="0.25">
      <c r="A111" s="6"/>
      <c r="B111" s="7"/>
      <c r="D111" s="2"/>
    </row>
    <row r="112" spans="1:10" x14ac:dyDescent="0.25">
      <c r="A112" s="6"/>
      <c r="B112" s="7"/>
      <c r="D112" s="2"/>
    </row>
    <row r="115" spans="1:11" ht="35.1" customHeight="1" x14ac:dyDescent="0.9">
      <c r="A115" s="19" t="s">
        <v>18</v>
      </c>
      <c r="B115" s="10"/>
      <c r="C115" s="10"/>
      <c r="D115" s="10"/>
      <c r="E115" s="10"/>
      <c r="F115" s="10"/>
      <c r="G115" s="11"/>
      <c r="H115" s="11"/>
      <c r="I115" s="11"/>
      <c r="J115" s="11"/>
      <c r="K115" s="11"/>
    </row>
    <row r="116" spans="1:11" ht="18.75" x14ac:dyDescent="0.3">
      <c r="A116" s="18" t="s">
        <v>37</v>
      </c>
      <c r="B116" s="8"/>
      <c r="C116" s="20"/>
      <c r="D116" s="20"/>
      <c r="E116" s="20"/>
      <c r="F116" s="21"/>
    </row>
    <row r="118" spans="1:11" x14ac:dyDescent="0.25">
      <c r="A118" t="s">
        <v>29</v>
      </c>
      <c r="B118" t="s">
        <v>10</v>
      </c>
      <c r="C118" s="1" t="s">
        <v>11</v>
      </c>
      <c r="D118" t="s">
        <v>12</v>
      </c>
    </row>
    <row r="119" spans="1:11" x14ac:dyDescent="0.25">
      <c r="A119">
        <v>27</v>
      </c>
      <c r="B119" s="2">
        <v>19463.45</v>
      </c>
      <c r="C119" s="3">
        <f t="shared" ref="C119:C144" si="6" xml:space="preserve"> B119*re</f>
        <v>25869.474761950001</v>
      </c>
      <c r="D119" s="2">
        <f xml:space="preserve"> C119*12</f>
        <v>310433.69714340003</v>
      </c>
    </row>
    <row r="120" spans="1:11" x14ac:dyDescent="0.25">
      <c r="A120">
        <v>28</v>
      </c>
      <c r="B120" s="2">
        <v>19737.509999999998</v>
      </c>
      <c r="C120" s="3">
        <f t="shared" si="6"/>
        <v>26233.736403809999</v>
      </c>
      <c r="D120" s="2">
        <f t="shared" ref="D120:D144" si="7" xml:space="preserve"> C120*12</f>
        <v>314804.83684571995</v>
      </c>
    </row>
    <row r="121" spans="1:11" x14ac:dyDescent="0.25">
      <c r="A121">
        <v>29</v>
      </c>
      <c r="B121" s="2">
        <v>20016.22</v>
      </c>
      <c r="C121" s="3">
        <f t="shared" si="6"/>
        <v>26604.178504820004</v>
      </c>
      <c r="D121" s="2">
        <f t="shared" si="7"/>
        <v>319250.14205784001</v>
      </c>
    </row>
    <row r="122" spans="1:11" x14ac:dyDescent="0.25">
      <c r="A122">
        <v>30</v>
      </c>
      <c r="B122" s="2">
        <v>20299.27</v>
      </c>
      <c r="C122" s="3">
        <f t="shared" si="6"/>
        <v>26980.38903437</v>
      </c>
      <c r="D122" s="2">
        <f t="shared" si="7"/>
        <v>323764.66841243999</v>
      </c>
    </row>
    <row r="123" spans="1:11" x14ac:dyDescent="0.25">
      <c r="A123">
        <v>31</v>
      </c>
      <c r="B123" s="2">
        <v>20587.25</v>
      </c>
      <c r="C123" s="3">
        <f t="shared" si="6"/>
        <v>27363.152179750003</v>
      </c>
      <c r="D123" s="2">
        <f t="shared" si="7"/>
        <v>328357.82615700003</v>
      </c>
    </row>
    <row r="124" spans="1:11" x14ac:dyDescent="0.25">
      <c r="A124">
        <v>32</v>
      </c>
      <c r="B124" s="2">
        <v>20879.7</v>
      </c>
      <c r="C124" s="3">
        <f t="shared" si="6"/>
        <v>27751.856540700002</v>
      </c>
      <c r="D124" s="2">
        <f t="shared" si="7"/>
        <v>333022.27848840004</v>
      </c>
    </row>
    <row r="125" spans="1:11" x14ac:dyDescent="0.25">
      <c r="A125">
        <v>33</v>
      </c>
      <c r="B125" s="2">
        <v>21176.799999999999</v>
      </c>
      <c r="C125" s="3">
        <f t="shared" si="6"/>
        <v>28146.741360799999</v>
      </c>
      <c r="D125" s="2">
        <f t="shared" si="7"/>
        <v>337760.89632960001</v>
      </c>
    </row>
    <row r="126" spans="1:11" x14ac:dyDescent="0.25">
      <c r="A126">
        <v>34</v>
      </c>
      <c r="B126" s="2">
        <v>21479.17</v>
      </c>
      <c r="C126" s="3">
        <f t="shared" si="6"/>
        <v>28548.630701269998</v>
      </c>
      <c r="D126" s="2">
        <f t="shared" si="7"/>
        <v>342583.56841523998</v>
      </c>
    </row>
    <row r="127" spans="1:11" x14ac:dyDescent="0.25">
      <c r="A127">
        <v>35</v>
      </c>
      <c r="B127" s="2">
        <v>21785.79</v>
      </c>
      <c r="C127" s="3">
        <f t="shared" si="6"/>
        <v>28956.168848490004</v>
      </c>
      <c r="D127" s="2">
        <f t="shared" si="7"/>
        <v>347474.02618188004</v>
      </c>
    </row>
    <row r="128" spans="1:11" x14ac:dyDescent="0.25">
      <c r="A128">
        <v>36</v>
      </c>
      <c r="B128" s="2">
        <v>22097.48</v>
      </c>
      <c r="C128" s="3">
        <f t="shared" si="6"/>
        <v>29370.445689880002</v>
      </c>
      <c r="D128" s="2">
        <f t="shared" si="7"/>
        <v>352445.34827856004</v>
      </c>
    </row>
    <row r="129" spans="1:4" x14ac:dyDescent="0.25">
      <c r="A129">
        <v>37</v>
      </c>
      <c r="B129" s="2">
        <v>22413.89</v>
      </c>
      <c r="C129" s="3">
        <f t="shared" si="6"/>
        <v>29790.996029590002</v>
      </c>
      <c r="D129" s="2">
        <f t="shared" si="7"/>
        <v>357491.95235508005</v>
      </c>
    </row>
    <row r="130" spans="1:4" x14ac:dyDescent="0.25">
      <c r="A130">
        <v>38</v>
      </c>
      <c r="B130" s="2">
        <v>22755.919999999998</v>
      </c>
      <c r="C130" s="3">
        <f t="shared" si="6"/>
        <v>30245.598705519998</v>
      </c>
      <c r="D130" s="2">
        <f t="shared" si="7"/>
        <v>362947.18446624</v>
      </c>
    </row>
    <row r="131" spans="1:4" x14ac:dyDescent="0.25">
      <c r="A131">
        <v>39</v>
      </c>
      <c r="B131" s="2">
        <v>23088.89</v>
      </c>
      <c r="C131" s="3">
        <f t="shared" si="6"/>
        <v>30688.159454590001</v>
      </c>
      <c r="D131" s="2">
        <f t="shared" si="7"/>
        <v>368257.91345508001</v>
      </c>
    </row>
    <row r="132" spans="1:4" x14ac:dyDescent="0.25">
      <c r="A132">
        <v>40</v>
      </c>
      <c r="B132" s="2">
        <v>23427.040000000001</v>
      </c>
      <c r="C132" s="3">
        <f t="shared" si="6"/>
        <v>31137.605102240002</v>
      </c>
      <c r="D132" s="2">
        <f t="shared" si="7"/>
        <v>373651.26122688001</v>
      </c>
    </row>
    <row r="133" spans="1:4" x14ac:dyDescent="0.25">
      <c r="A133">
        <v>41</v>
      </c>
      <c r="B133" s="2">
        <v>23770.06</v>
      </c>
      <c r="C133" s="3">
        <f t="shared" si="6"/>
        <v>31593.523617860003</v>
      </c>
      <c r="D133" s="2">
        <f t="shared" si="7"/>
        <v>379122.28341432003</v>
      </c>
    </row>
    <row r="134" spans="1:4" x14ac:dyDescent="0.25">
      <c r="A134">
        <v>42</v>
      </c>
      <c r="B134" s="2">
        <v>24118.18</v>
      </c>
      <c r="C134" s="3">
        <f t="shared" si="6"/>
        <v>32056.220701580001</v>
      </c>
      <c r="D134" s="2">
        <f t="shared" si="7"/>
        <v>384674.64841896005</v>
      </c>
    </row>
    <row r="135" spans="1:4" x14ac:dyDescent="0.25">
      <c r="A135">
        <v>43</v>
      </c>
      <c r="B135" s="2">
        <v>24654.17</v>
      </c>
      <c r="C135" s="3">
        <f t="shared" si="6"/>
        <v>32768.621626269996</v>
      </c>
      <c r="D135" s="2">
        <f t="shared" si="7"/>
        <v>393223.45951523993</v>
      </c>
    </row>
    <row r="136" spans="1:4" x14ac:dyDescent="0.25">
      <c r="A136">
        <v>44</v>
      </c>
      <c r="B136" s="2">
        <v>25205.03</v>
      </c>
      <c r="C136" s="3">
        <f t="shared" si="6"/>
        <v>33500.786728929997</v>
      </c>
      <c r="D136" s="2">
        <f t="shared" si="7"/>
        <v>402009.44074716</v>
      </c>
    </row>
    <row r="137" spans="1:4" x14ac:dyDescent="0.25">
      <c r="A137">
        <v>45</v>
      </c>
      <c r="B137" s="2">
        <v>25770.92</v>
      </c>
      <c r="C137" s="3">
        <f t="shared" si="6"/>
        <v>34252.928670519999</v>
      </c>
      <c r="D137" s="2">
        <f t="shared" si="7"/>
        <v>411035.14404624002</v>
      </c>
    </row>
    <row r="138" spans="1:4" x14ac:dyDescent="0.25">
      <c r="A138">
        <v>46</v>
      </c>
      <c r="B138" s="2">
        <v>26352.400000000001</v>
      </c>
      <c r="C138" s="3">
        <f t="shared" si="6"/>
        <v>35025.791764400004</v>
      </c>
      <c r="D138" s="2">
        <f t="shared" si="7"/>
        <v>420309.50117280008</v>
      </c>
    </row>
    <row r="139" spans="1:4" x14ac:dyDescent="0.25">
      <c r="A139">
        <v>47</v>
      </c>
      <c r="B139" s="2">
        <v>26821.51</v>
      </c>
      <c r="C139" s="3">
        <f t="shared" si="6"/>
        <v>35649.300407809998</v>
      </c>
      <c r="D139" s="2">
        <f t="shared" si="7"/>
        <v>427791.60489372001</v>
      </c>
    </row>
    <row r="140" spans="1:4" x14ac:dyDescent="0.25">
      <c r="A140">
        <v>48</v>
      </c>
      <c r="B140" s="2">
        <v>28054.39</v>
      </c>
      <c r="C140" s="3">
        <f t="shared" si="6"/>
        <v>37287.959435090001</v>
      </c>
      <c r="D140" s="2">
        <f t="shared" si="7"/>
        <v>447455.51322108001</v>
      </c>
    </row>
    <row r="141" spans="1:4" x14ac:dyDescent="0.25">
      <c r="A141">
        <v>49</v>
      </c>
      <c r="B141" s="2">
        <v>29937.17</v>
      </c>
      <c r="C141" s="3">
        <f t="shared" si="6"/>
        <v>39790.420699269998</v>
      </c>
      <c r="D141" s="2">
        <f t="shared" si="7"/>
        <v>477485.04839123995</v>
      </c>
    </row>
    <row r="142" spans="1:4" x14ac:dyDescent="0.25">
      <c r="A142">
        <v>50</v>
      </c>
      <c r="B142" s="2">
        <v>32026.99</v>
      </c>
      <c r="C142" s="3">
        <f t="shared" si="6"/>
        <v>42568.065245690006</v>
      </c>
      <c r="D142" s="2">
        <f t="shared" si="7"/>
        <v>510816.7829482801</v>
      </c>
    </row>
    <row r="143" spans="1:4" x14ac:dyDescent="0.25">
      <c r="A143">
        <v>51</v>
      </c>
      <c r="B143" s="2">
        <v>35376.15</v>
      </c>
      <c r="C143" s="3">
        <f t="shared" si="6"/>
        <v>47019.537625650002</v>
      </c>
      <c r="D143" s="2">
        <f t="shared" si="7"/>
        <v>564234.45150780003</v>
      </c>
    </row>
    <row r="144" spans="1:4" x14ac:dyDescent="0.25">
      <c r="A144">
        <v>52</v>
      </c>
      <c r="B144" s="2">
        <v>40253.68</v>
      </c>
      <c r="C144" s="3">
        <f t="shared" si="6"/>
        <v>53502.413952080002</v>
      </c>
      <c r="D144" s="2">
        <f t="shared" si="7"/>
        <v>642028.96742495999</v>
      </c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Navngivne områder</vt:lpstr>
      </vt:variant>
      <vt:variant>
        <vt:i4>22</vt:i4>
      </vt:variant>
    </vt:vector>
  </HeadingPairs>
  <TitlesOfParts>
    <vt:vector size="25" baseType="lpstr">
      <vt:lpstr>Ark1</vt:lpstr>
      <vt:lpstr>Ark2</vt:lpstr>
      <vt:lpstr>Ark3</vt:lpstr>
      <vt:lpstr>ans</vt:lpstr>
      <vt:lpstr>re</vt:lpstr>
      <vt:lpstr>trin27</vt:lpstr>
      <vt:lpstr>trin28</vt:lpstr>
      <vt:lpstr>trin29</vt:lpstr>
      <vt:lpstr>trin30</vt:lpstr>
      <vt:lpstr>trin31</vt:lpstr>
      <vt:lpstr>trin32</vt:lpstr>
      <vt:lpstr>trin33</vt:lpstr>
      <vt:lpstr>trin34</vt:lpstr>
      <vt:lpstr>trin35</vt:lpstr>
      <vt:lpstr>trin36</vt:lpstr>
      <vt:lpstr>trin37</vt:lpstr>
      <vt:lpstr>trin38</vt:lpstr>
      <vt:lpstr>trin39</vt:lpstr>
      <vt:lpstr>trin40</vt:lpstr>
      <vt:lpstr>trin41</vt:lpstr>
      <vt:lpstr>trin42</vt:lpstr>
      <vt:lpstr>trin43</vt:lpstr>
      <vt:lpstr>trin44</vt:lpstr>
      <vt:lpstr>trin45</vt:lpstr>
      <vt:lpstr>UVt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Agerskov</dc:creator>
  <cp:lastModifiedBy>Thomas Agerskov</cp:lastModifiedBy>
  <cp:lastPrinted>2015-09-28T18:40:16Z</cp:lastPrinted>
  <dcterms:created xsi:type="dcterms:W3CDTF">2015-09-17T17:18:27Z</dcterms:created>
  <dcterms:modified xsi:type="dcterms:W3CDTF">2016-12-13T20:13:48Z</dcterms:modified>
</cp:coreProperties>
</file>