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raja_dlf_org/Documents/Skrivebord/"/>
    </mc:Choice>
  </mc:AlternateContent>
  <xr:revisionPtr revIDLastSave="0" documentId="8_{03C9C369-B999-4B89-BE88-D268AFB58F00}" xr6:coauthVersionLast="47" xr6:coauthVersionMax="47" xr10:uidLastSave="{00000000-0000-0000-0000-000000000000}"/>
  <bookViews>
    <workbookView xWindow="10" yWindow="10" windowWidth="19190" windowHeight="10190" xr2:uid="{00000000-000D-0000-FFFF-FFFF00000000}"/>
  </bookViews>
  <sheets>
    <sheet name="Ark1" sheetId="1" r:id="rId1"/>
    <sheet name="Ark2" sheetId="2" r:id="rId2"/>
    <sheet name="Ark3" sheetId="3" r:id="rId3"/>
  </sheets>
  <definedNames>
    <definedName name="ans">'Ark1'!$E$9</definedName>
    <definedName name="re">'Ark1'!$F$4</definedName>
    <definedName name="reg">'Ark1'!#REF!</definedName>
    <definedName name="trin27">'Ark1'!$C$194</definedName>
    <definedName name="trin28">'Ark1'!$C$195</definedName>
    <definedName name="trin29">'Ark1'!$C$196</definedName>
    <definedName name="trin30">'Ark1'!$C$197</definedName>
    <definedName name="trin31">'Ark1'!$C$198</definedName>
    <definedName name="trin32">'Ark1'!$C$199</definedName>
    <definedName name="trin33">'Ark1'!$C$200</definedName>
    <definedName name="trin34">'Ark1'!$C$201</definedName>
    <definedName name="trin35">'Ark1'!$C$202</definedName>
    <definedName name="trin36">'Ark1'!$C$203</definedName>
    <definedName name="trin37">'Ark1'!$C$204</definedName>
    <definedName name="trin38">'Ark1'!$C$205</definedName>
    <definedName name="trin39">'Ark1'!$C$206</definedName>
    <definedName name="trin40">'Ark1'!$C$207</definedName>
    <definedName name="trin41">'Ark1'!$C$208</definedName>
    <definedName name="trin42">'Ark1'!$C$209</definedName>
    <definedName name="trin43">'Ark1'!$C$210</definedName>
    <definedName name="trin44">'Ark1'!$C$211</definedName>
    <definedName name="trin45">'Ark1'!$C$212</definedName>
    <definedName name="UVt">'Ark1'!$F$11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9" i="1" l="1"/>
  <c r="I178" i="1"/>
  <c r="I177" i="1"/>
  <c r="I174" i="1"/>
  <c r="I173" i="1"/>
  <c r="I172" i="1"/>
  <c r="I171" i="1"/>
  <c r="I170" i="1"/>
  <c r="I169" i="1"/>
  <c r="I168" i="1"/>
  <c r="I152" i="1"/>
  <c r="I151" i="1"/>
  <c r="I150" i="1"/>
  <c r="I147" i="1"/>
  <c r="I146" i="1"/>
  <c r="I145" i="1"/>
  <c r="I144" i="1"/>
  <c r="I143" i="1"/>
  <c r="I142" i="1"/>
  <c r="I141" i="1"/>
  <c r="I126" i="1"/>
  <c r="I125" i="1"/>
  <c r="I124" i="1"/>
  <c r="I121" i="1"/>
  <c r="I120" i="1"/>
  <c r="I119" i="1"/>
  <c r="I118" i="1"/>
  <c r="I117" i="1"/>
  <c r="I116" i="1"/>
  <c r="I115" i="1"/>
  <c r="I96" i="1"/>
  <c r="I95" i="1"/>
  <c r="I94" i="1"/>
  <c r="I91" i="1"/>
  <c r="I90" i="1"/>
  <c r="I89" i="1"/>
  <c r="I88" i="1"/>
  <c r="I87" i="1"/>
  <c r="I86" i="1"/>
  <c r="I85" i="1"/>
  <c r="I69" i="1"/>
  <c r="I68" i="1"/>
  <c r="I67" i="1"/>
  <c r="I64" i="1"/>
  <c r="I63" i="1"/>
  <c r="I62" i="1"/>
  <c r="I61" i="1"/>
  <c r="I60" i="1"/>
  <c r="I59" i="1"/>
  <c r="I58" i="1"/>
  <c r="I37" i="1"/>
  <c r="I42" i="1"/>
  <c r="I41" i="1"/>
  <c r="I40" i="1"/>
  <c r="I36" i="1"/>
  <c r="I35" i="1"/>
  <c r="I34" i="1"/>
  <c r="I33" i="1"/>
  <c r="I32" i="1"/>
  <c r="I31" i="1"/>
  <c r="B142" i="1"/>
  <c r="B154" i="1"/>
  <c r="B99" i="1"/>
  <c r="B89" i="1"/>
  <c r="B173" i="1"/>
  <c r="B172" i="1"/>
  <c r="B171" i="1"/>
  <c r="B159" i="1" l="1"/>
  <c r="B157" i="1"/>
  <c r="B156" i="1"/>
  <c r="B147" i="1"/>
  <c r="B145" i="1"/>
  <c r="B144" i="1"/>
  <c r="B131" i="1"/>
  <c r="B129" i="1"/>
  <c r="B128" i="1"/>
  <c r="B120" i="1"/>
  <c r="B119" i="1"/>
  <c r="B118" i="1"/>
  <c r="B170" i="1"/>
  <c r="B169" i="1"/>
  <c r="B155" i="1"/>
  <c r="B143" i="1"/>
  <c r="B127" i="1"/>
  <c r="B126" i="1"/>
  <c r="B117" i="1"/>
  <c r="B116" i="1"/>
  <c r="G106" i="1" l="1"/>
  <c r="B106" i="1"/>
  <c r="B98" i="1"/>
  <c r="B97" i="1"/>
  <c r="B88" i="1"/>
  <c r="B87" i="1"/>
  <c r="B75" i="1"/>
  <c r="B72" i="1"/>
  <c r="B71" i="1"/>
  <c r="B63" i="1"/>
  <c r="B61" i="1"/>
  <c r="B60" i="1"/>
  <c r="B46" i="1"/>
  <c r="B44" i="1"/>
  <c r="B43" i="1"/>
  <c r="B35" i="1"/>
  <c r="B102" i="1" l="1"/>
  <c r="B100" i="1"/>
  <c r="B96" i="1"/>
  <c r="B90" i="1"/>
  <c r="B91" i="1"/>
  <c r="B86" i="1"/>
  <c r="B74" i="1" l="1"/>
  <c r="B70" i="1"/>
  <c r="B59" i="1"/>
  <c r="B42" i="1"/>
  <c r="B41" i="1"/>
  <c r="B36" i="1"/>
  <c r="B34" i="1"/>
  <c r="B33" i="1"/>
  <c r="B32" i="1"/>
  <c r="C219" i="1"/>
  <c r="D219" i="1" s="1"/>
  <c r="C218" i="1"/>
  <c r="D218" i="1" s="1"/>
  <c r="C217" i="1"/>
  <c r="D217" i="1" s="1"/>
  <c r="C216" i="1"/>
  <c r="D216" i="1" s="1"/>
  <c r="C215" i="1"/>
  <c r="D215" i="1" s="1"/>
  <c r="C214" i="1"/>
  <c r="D214" i="1" s="1"/>
  <c r="C213" i="1"/>
  <c r="D213" i="1" s="1"/>
  <c r="C212" i="1"/>
  <c r="C211" i="1"/>
  <c r="C210" i="1"/>
  <c r="B95" i="1" s="1"/>
  <c r="C209" i="1"/>
  <c r="C208" i="1"/>
  <c r="D208" i="1" s="1"/>
  <c r="C207" i="1"/>
  <c r="C206" i="1"/>
  <c r="C205" i="1"/>
  <c r="D205" i="1" s="1"/>
  <c r="C204" i="1"/>
  <c r="C203" i="1"/>
  <c r="C202" i="1"/>
  <c r="C201" i="1"/>
  <c r="D201" i="1" s="1"/>
  <c r="C200" i="1"/>
  <c r="C199" i="1"/>
  <c r="D199" i="1" s="1"/>
  <c r="C198" i="1"/>
  <c r="C197" i="1"/>
  <c r="C196" i="1"/>
  <c r="D196" i="1" s="1"/>
  <c r="C195" i="1"/>
  <c r="C194" i="1"/>
  <c r="D194" i="1" s="1"/>
  <c r="D204" i="1" l="1"/>
  <c r="B158" i="1"/>
  <c r="B146" i="1"/>
  <c r="B153" i="1"/>
  <c r="B125" i="1"/>
  <c r="B141" i="1"/>
  <c r="B115" i="1"/>
  <c r="B168" i="1"/>
  <c r="D173" i="1" s="1"/>
  <c r="B130" i="1"/>
  <c r="D200" i="1"/>
  <c r="D195" i="1"/>
  <c r="D203" i="1"/>
  <c r="B45" i="1"/>
  <c r="B101" i="1"/>
  <c r="D102" i="1" s="1"/>
  <c r="B103" i="1" s="1"/>
  <c r="B73" i="1"/>
  <c r="B62" i="1"/>
  <c r="D207" i="1"/>
  <c r="D212" i="1"/>
  <c r="D198" i="1"/>
  <c r="B31" i="1"/>
  <c r="B69" i="1"/>
  <c r="B58" i="1"/>
  <c r="B40" i="1"/>
  <c r="D202" i="1"/>
  <c r="D210" i="1"/>
  <c r="B85" i="1"/>
  <c r="D91" i="1" s="1"/>
  <c r="B92" i="1" s="1"/>
  <c r="D92" i="1" s="1"/>
  <c r="D211" i="1"/>
  <c r="D206" i="1"/>
  <c r="D209" i="1"/>
  <c r="D197" i="1"/>
  <c r="D103" i="1" l="1"/>
  <c r="B174" i="1"/>
  <c r="D174" i="1" s="1"/>
  <c r="D147" i="1"/>
  <c r="D159" i="1"/>
  <c r="D120" i="1"/>
  <c r="D131" i="1"/>
  <c r="D75" i="1"/>
  <c r="D46" i="1"/>
  <c r="D63" i="1"/>
  <c r="D36" i="1"/>
  <c r="B37" i="1" s="1"/>
  <c r="B47" i="1" l="1"/>
  <c r="D47" i="1" s="1"/>
  <c r="B121" i="1"/>
  <c r="D121" i="1" s="1"/>
  <c r="B160" i="1"/>
  <c r="D160" i="1" s="1"/>
  <c r="B76" i="1"/>
  <c r="D76" i="1" s="1"/>
  <c r="B148" i="1"/>
  <c r="D148" i="1" s="1"/>
  <c r="B132" i="1"/>
  <c r="D132" i="1" s="1"/>
  <c r="B64" i="1"/>
  <c r="D64" i="1" s="1"/>
  <c r="D37" i="1"/>
</calcChain>
</file>

<file path=xl/sharedStrings.xml><?xml version="1.0" encoding="utf-8"?>
<sst xmlns="http://schemas.openxmlformats.org/spreadsheetml/2006/main" count="203" uniqueCount="56">
  <si>
    <t>Undervisertillæg</t>
  </si>
  <si>
    <t>Gladsaxetillæg</t>
  </si>
  <si>
    <t>Grundlønstillæg</t>
  </si>
  <si>
    <t>4-8 års erfaring</t>
  </si>
  <si>
    <t>8-12 års erfaring</t>
  </si>
  <si>
    <t>0-4 års erfaring</t>
  </si>
  <si>
    <t>grd.beløb</t>
  </si>
  <si>
    <t>aktuelt</t>
  </si>
  <si>
    <t>Årligt</t>
  </si>
  <si>
    <t>REG</t>
  </si>
  <si>
    <t>Over 12 års erfaring</t>
  </si>
  <si>
    <t>Anciennitetstillæg - lærer</t>
  </si>
  <si>
    <t xml:space="preserve">Gladsaxe Lærerforenings lønkort </t>
  </si>
  <si>
    <t>Månedsløn</t>
  </si>
  <si>
    <t xml:space="preserve">Undervisningsvejleder </t>
  </si>
  <si>
    <t>Kommunale/centrale funktionstillæg</t>
  </si>
  <si>
    <t>DSA, tale/høre pr. time</t>
  </si>
  <si>
    <t>Overenskomstansatte lærere</t>
  </si>
  <si>
    <t>Anciennitetsansatte</t>
  </si>
  <si>
    <t>Anciennitetsansatte lærere og tjenestemandsansatte lærere</t>
  </si>
  <si>
    <t>Evt. FKKA-tillæg</t>
  </si>
  <si>
    <t>Anciennitetstillæg</t>
  </si>
  <si>
    <t>Tjenestemænd</t>
  </si>
  <si>
    <t>Kvalifikationstillæg</t>
  </si>
  <si>
    <t>Løntrin</t>
  </si>
  <si>
    <t>Spec-skole uv-tillæg</t>
  </si>
  <si>
    <t>Bakkeskolen:</t>
  </si>
  <si>
    <t>Vikarløn</t>
  </si>
  <si>
    <t>Læreruddannede</t>
  </si>
  <si>
    <t>Uuddannede</t>
  </si>
  <si>
    <t>Grundløn (trin 31)</t>
  </si>
  <si>
    <t>Anciennitetstillæg (trin 31-35)</t>
  </si>
  <si>
    <t>Anciennitetstillæg (trin 31-40)</t>
  </si>
  <si>
    <t>Grundløn (trin 43)</t>
  </si>
  <si>
    <t>Kvalifikationstillæg (43-45)</t>
  </si>
  <si>
    <r>
      <t xml:space="preserve">Indtast din ansættelsesgrad </t>
    </r>
    <r>
      <rPr>
        <sz val="12"/>
        <color theme="1"/>
        <rFont val="Calibri"/>
        <family val="2"/>
        <scheme val="minor"/>
      </rPr>
      <t>(37 er fuld tid)</t>
    </r>
  </si>
  <si>
    <t>Timeløn</t>
  </si>
  <si>
    <t>Skolebestyrelsesrepræsentant</t>
  </si>
  <si>
    <t>Uddannelsestillæg</t>
  </si>
  <si>
    <t>Lejrskoler 4 overnatninger</t>
  </si>
  <si>
    <t>Lejrskoler 1 el. 2 overnatninger</t>
  </si>
  <si>
    <t>TR/AMR</t>
  </si>
  <si>
    <t>Spec-uv skolebørn (pr. uv.time)</t>
  </si>
  <si>
    <t>Overenskomstansatte Børnehaveklasseledere</t>
  </si>
  <si>
    <t>Grundløn (trin 28)</t>
  </si>
  <si>
    <t>Anciennitetstillæg (trin 28-31)</t>
  </si>
  <si>
    <t>Anciennitetstillæg (trin 28-33)</t>
  </si>
  <si>
    <t>Anciennitetsansatte og tjenestemandsansatte børnehaveklasseledere</t>
  </si>
  <si>
    <t>Grundløn (trin 36)</t>
  </si>
  <si>
    <t>Centralt tillæg</t>
  </si>
  <si>
    <t>Anciennitetstillæg (trin 28-37)</t>
  </si>
  <si>
    <t>Ulempetillæg</t>
  </si>
  <si>
    <r>
      <t xml:space="preserve">Fritvalgstillæg 1,38% </t>
    </r>
    <r>
      <rPr>
        <sz val="9"/>
        <color theme="1"/>
        <rFont val="Calibri"/>
        <family val="2"/>
        <scheme val="minor"/>
      </rPr>
      <t>(evt. til pension)</t>
    </r>
  </si>
  <si>
    <t>Bakkeskolentillæg</t>
  </si>
  <si>
    <t>Klasselærer</t>
  </si>
  <si>
    <t>Gyldigt fra 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</si>
</sst>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0" borderId="0" xfId="0" applyFont="1"/>
    <xf numFmtId="0" fontId="5" fillId="0" borderId="0" xfId="0" applyFont="1"/>
    <xf numFmtId="14" fontId="3" fillId="0" borderId="0" xfId="0" applyNumberFormat="1" applyFont="1"/>
    <xf numFmtId="0" fontId="6" fillId="4" borderId="0" xfId="0" applyFont="1" applyFill="1"/>
    <xf numFmtId="0" fontId="1" fillId="4" borderId="0" xfId="0" applyFont="1" applyFill="1"/>
    <xf numFmtId="0" fontId="8" fillId="0" borderId="0" xfId="0" applyFont="1"/>
    <xf numFmtId="0" fontId="7" fillId="3" borderId="0" xfId="0" applyFont="1" applyFill="1"/>
    <xf numFmtId="0" fontId="0" fillId="3" borderId="0" xfId="0" applyFill="1"/>
    <xf numFmtId="2" fontId="0" fillId="3" borderId="0" xfId="0" applyNumberFormat="1" applyFill="1"/>
    <xf numFmtId="0" fontId="4" fillId="3" borderId="0" xfId="0" applyFont="1" applyFill="1"/>
    <xf numFmtId="0" fontId="9" fillId="0" borderId="0" xfId="0" applyFont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0" fillId="6" borderId="0" xfId="0" applyFill="1"/>
    <xf numFmtId="0" fontId="4" fillId="5" borderId="0" xfId="0" applyFont="1" applyFill="1"/>
    <xf numFmtId="0" fontId="16" fillId="4" borderId="0" xfId="0" applyFont="1" applyFill="1"/>
    <xf numFmtId="0" fontId="12" fillId="6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14" fillId="2" borderId="0" xfId="0" applyFont="1" applyFill="1"/>
    <xf numFmtId="0" fontId="15" fillId="0" borderId="0" xfId="0" applyFont="1"/>
    <xf numFmtId="0" fontId="14" fillId="6" borderId="0" xfId="0" applyFont="1" applyFill="1"/>
    <xf numFmtId="0" fontId="15" fillId="6" borderId="0" xfId="0" applyFont="1" applyFill="1"/>
    <xf numFmtId="0" fontId="17" fillId="0" borderId="0" xfId="0" applyFont="1"/>
    <xf numFmtId="0" fontId="11" fillId="0" borderId="0" xfId="0" applyFont="1"/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3" fillId="0" borderId="0" xfId="0" applyNumberFormat="1" applyFont="1"/>
    <xf numFmtId="2" fontId="22" fillId="0" borderId="0" xfId="0" applyNumberFormat="1" applyFont="1"/>
    <xf numFmtId="0" fontId="0" fillId="7" borderId="0" xfId="0" applyFill="1"/>
    <xf numFmtId="0" fontId="15" fillId="7" borderId="0" xfId="0" applyFont="1" applyFill="1"/>
    <xf numFmtId="0" fontId="4" fillId="7" borderId="0" xfId="0" applyFont="1" applyFill="1"/>
    <xf numFmtId="0" fontId="14" fillId="7" borderId="0" xfId="0" applyFont="1" applyFill="1"/>
    <xf numFmtId="0" fontId="4" fillId="0" borderId="0" xfId="0" applyFont="1"/>
    <xf numFmtId="0" fontId="18" fillId="0" borderId="0" xfId="0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9"/>
  <sheetViews>
    <sheetView tabSelected="1" topLeftCell="A36" workbookViewId="0">
      <selection activeCell="D47" sqref="D47"/>
    </sheetView>
  </sheetViews>
  <sheetFormatPr defaultRowHeight="14.5" x14ac:dyDescent="0.35"/>
  <cols>
    <col min="1" max="1" width="30.7265625" customWidth="1"/>
    <col min="2" max="4" width="10.7265625" customWidth="1"/>
    <col min="9" max="9" width="9.54296875" bestFit="1" customWidth="1"/>
  </cols>
  <sheetData>
    <row r="1" spans="1:11" ht="75" customHeight="1" x14ac:dyDescent="1.35">
      <c r="A1" s="7" t="s">
        <v>12</v>
      </c>
      <c r="B1" s="7"/>
      <c r="C1" s="7"/>
      <c r="D1" s="7"/>
      <c r="E1" s="7"/>
      <c r="F1" s="7"/>
      <c r="G1" s="20"/>
      <c r="H1" s="20"/>
      <c r="I1" s="20"/>
      <c r="J1" s="20"/>
      <c r="K1" s="20"/>
    </row>
    <row r="2" spans="1:11" ht="25" customHeight="1" x14ac:dyDescent="0.8">
      <c r="A2" s="29" t="s">
        <v>55</v>
      </c>
      <c r="B2" s="14"/>
      <c r="C2" s="21"/>
      <c r="D2" s="21"/>
      <c r="E2" s="32"/>
      <c r="F2" s="30"/>
    </row>
    <row r="3" spans="1:11" ht="10" customHeight="1" x14ac:dyDescent="0.35">
      <c r="A3" s="2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x14ac:dyDescent="0.25">
      <c r="A4" s="18"/>
      <c r="B4" s="18"/>
      <c r="C4" s="18"/>
      <c r="D4" s="18"/>
      <c r="E4" s="19" t="s">
        <v>9</v>
      </c>
      <c r="F4" s="19">
        <v>1.5981590000000001</v>
      </c>
      <c r="G4" s="18"/>
      <c r="H4" s="18"/>
      <c r="I4" s="18"/>
      <c r="J4" s="18"/>
      <c r="K4" s="18"/>
    </row>
    <row r="5" spans="1:11" ht="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x14ac:dyDescent="0.25">
      <c r="A6" s="23"/>
      <c r="B6" s="18"/>
      <c r="C6" s="24"/>
      <c r="D6" s="18"/>
      <c r="E6" s="18"/>
      <c r="F6" s="18"/>
      <c r="G6" s="18"/>
      <c r="H6" s="18"/>
      <c r="I6" s="18"/>
      <c r="J6" s="18"/>
      <c r="K6" s="18"/>
    </row>
    <row r="7" spans="1:11" ht="15" x14ac:dyDescent="0.25">
      <c r="A7" s="23"/>
      <c r="B7" s="18"/>
      <c r="C7" s="24"/>
      <c r="D7" s="18"/>
      <c r="E7" s="18"/>
      <c r="F7" s="18"/>
      <c r="G7" s="18"/>
      <c r="H7" s="18"/>
      <c r="I7" s="18"/>
      <c r="J7" s="18"/>
      <c r="K7" s="18"/>
    </row>
    <row r="8" spans="1:11" ht="15" x14ac:dyDescent="0.25">
      <c r="A8" s="23"/>
      <c r="B8" s="18"/>
      <c r="C8" s="24"/>
      <c r="D8" s="18"/>
      <c r="E8" s="18"/>
      <c r="F8" s="18"/>
      <c r="G8" s="18"/>
      <c r="H8" s="18"/>
      <c r="I8" s="18"/>
      <c r="J8" s="18"/>
      <c r="K8" s="18"/>
    </row>
    <row r="9" spans="1:11" ht="26" x14ac:dyDescent="0.6">
      <c r="A9" s="25" t="s">
        <v>35</v>
      </c>
      <c r="B9" s="3"/>
      <c r="C9" s="3"/>
      <c r="D9" s="3"/>
      <c r="E9" s="26">
        <v>37</v>
      </c>
      <c r="F9" s="18"/>
      <c r="G9" s="18"/>
      <c r="H9" s="18"/>
      <c r="I9" s="18"/>
      <c r="J9" s="18"/>
      <c r="K9" s="18"/>
    </row>
    <row r="10" spans="1:11" ht="26.25" x14ac:dyDescent="0.4">
      <c r="A10" s="27"/>
      <c r="B10" s="18"/>
      <c r="C10" s="18"/>
      <c r="D10" s="18"/>
      <c r="E10" s="28"/>
      <c r="F10" s="18"/>
      <c r="G10" s="18"/>
      <c r="H10" s="18"/>
      <c r="I10" s="18"/>
      <c r="J10" s="18"/>
      <c r="K10" s="18"/>
    </row>
    <row r="11" spans="1:11" ht="26.25" x14ac:dyDescent="0.4">
      <c r="A11" s="40"/>
      <c r="B11" s="37"/>
      <c r="C11" s="37"/>
      <c r="D11" s="37"/>
      <c r="E11" s="38"/>
      <c r="F11" s="39"/>
      <c r="G11" s="18"/>
      <c r="H11" s="18"/>
      <c r="I11" s="18"/>
      <c r="J11" s="18"/>
      <c r="K11" s="18"/>
    </row>
    <row r="12" spans="1:11" ht="15" x14ac:dyDescent="0.25">
      <c r="A12" s="23"/>
      <c r="B12" s="18"/>
      <c r="C12" s="24"/>
      <c r="D12" s="18"/>
      <c r="E12" s="18"/>
      <c r="F12" s="18"/>
      <c r="G12" s="18"/>
      <c r="H12" s="18"/>
      <c r="I12" s="18"/>
      <c r="J12" s="18"/>
      <c r="K12" s="18"/>
    </row>
    <row r="13" spans="1:11" ht="15" x14ac:dyDescent="0.25">
      <c r="A13" s="23"/>
      <c r="B13" s="18"/>
      <c r="C13" s="24"/>
      <c r="D13" s="18"/>
      <c r="E13" s="18"/>
      <c r="F13" s="18"/>
      <c r="G13" s="18"/>
      <c r="H13" s="18"/>
      <c r="I13" s="18"/>
      <c r="J13" s="18"/>
      <c r="K13" s="18"/>
    </row>
    <row r="14" spans="1:11" x14ac:dyDescent="0.35">
      <c r="A14" s="23"/>
      <c r="B14" s="18"/>
      <c r="C14" s="24"/>
      <c r="D14" s="18"/>
      <c r="E14" s="18"/>
      <c r="F14" s="18"/>
      <c r="G14" s="18"/>
      <c r="H14" s="18"/>
      <c r="I14" s="18"/>
      <c r="J14" s="18"/>
      <c r="K14" s="18"/>
    </row>
    <row r="15" spans="1:11" x14ac:dyDescent="0.35">
      <c r="A15" s="23"/>
      <c r="B15" s="18"/>
      <c r="C15" s="24"/>
      <c r="D15" s="18"/>
      <c r="E15" s="18"/>
      <c r="F15" s="18"/>
      <c r="G15" s="18"/>
      <c r="H15" s="18"/>
      <c r="I15" s="18"/>
      <c r="J15" s="18"/>
      <c r="K15" s="18"/>
    </row>
    <row r="16" spans="1:11" x14ac:dyDescent="0.35">
      <c r="A16" s="23"/>
      <c r="B16" s="18"/>
      <c r="C16" s="24"/>
      <c r="D16" s="18"/>
      <c r="E16" s="18"/>
      <c r="F16" s="18"/>
      <c r="G16" s="18"/>
      <c r="H16" s="18"/>
      <c r="I16" s="18"/>
      <c r="J16" s="18"/>
      <c r="K16" s="18"/>
    </row>
    <row r="17" spans="1:11" x14ac:dyDescent="0.35">
      <c r="A17" s="23"/>
      <c r="B17" s="18"/>
      <c r="C17" s="24"/>
      <c r="D17" s="18"/>
      <c r="E17" s="18"/>
      <c r="F17" s="18"/>
      <c r="G17" s="18"/>
      <c r="H17" s="18"/>
      <c r="I17" s="18"/>
      <c r="J17" s="18"/>
      <c r="K17" s="18"/>
    </row>
    <row r="18" spans="1:11" x14ac:dyDescent="0.35">
      <c r="A18" s="23"/>
      <c r="B18" s="18"/>
      <c r="C18" s="24"/>
      <c r="D18" s="18"/>
      <c r="E18" s="18"/>
      <c r="F18" s="18"/>
      <c r="G18" s="18"/>
      <c r="H18" s="18"/>
      <c r="I18" s="18"/>
      <c r="J18" s="18"/>
      <c r="K18" s="18"/>
    </row>
    <row r="19" spans="1:11" x14ac:dyDescent="0.35">
      <c r="A19" s="23"/>
      <c r="B19" s="18"/>
      <c r="C19" s="24"/>
      <c r="D19" s="18"/>
      <c r="E19" s="18"/>
      <c r="F19" s="18"/>
      <c r="G19" s="18"/>
      <c r="H19" s="18"/>
      <c r="I19" s="18"/>
      <c r="J19" s="18"/>
      <c r="K19" s="18"/>
    </row>
    <row r="20" spans="1:11" x14ac:dyDescent="0.35">
      <c r="A20" s="23"/>
      <c r="B20" s="18"/>
      <c r="C20" s="24"/>
      <c r="D20" s="18"/>
      <c r="E20" s="18"/>
      <c r="F20" s="18"/>
      <c r="G20" s="18"/>
      <c r="H20" s="18"/>
      <c r="I20" s="18"/>
      <c r="J20" s="18"/>
      <c r="K20" s="18"/>
    </row>
    <row r="21" spans="1:11" x14ac:dyDescent="0.35">
      <c r="A21" s="23"/>
      <c r="B21" s="18"/>
      <c r="C21" s="24"/>
      <c r="D21" s="18"/>
      <c r="E21" s="18"/>
      <c r="F21" s="18"/>
      <c r="G21" s="18"/>
      <c r="H21" s="18"/>
      <c r="I21" s="18"/>
      <c r="J21" s="18"/>
      <c r="K21" s="18"/>
    </row>
    <row r="22" spans="1:11" x14ac:dyDescent="0.35">
      <c r="A22" s="23"/>
      <c r="B22" s="18"/>
      <c r="C22" s="24"/>
      <c r="D22" s="18"/>
      <c r="E22" s="18"/>
      <c r="F22" s="18"/>
      <c r="G22" s="18"/>
      <c r="H22" s="18"/>
      <c r="I22" s="18"/>
      <c r="J22" s="18"/>
      <c r="K22" s="18"/>
    </row>
    <row r="23" spans="1:11" x14ac:dyDescent="0.35">
      <c r="A23" s="23"/>
      <c r="B23" s="18"/>
      <c r="C23" s="24"/>
      <c r="D23" s="18"/>
      <c r="E23" s="18"/>
      <c r="F23" s="18"/>
      <c r="G23" s="18"/>
      <c r="H23" s="18"/>
      <c r="I23" s="18"/>
      <c r="J23" s="18"/>
      <c r="K23" s="18"/>
    </row>
    <row r="24" spans="1:11" x14ac:dyDescent="0.35">
      <c r="A24" s="23"/>
      <c r="B24" s="18"/>
      <c r="C24" s="24"/>
      <c r="D24" s="18"/>
      <c r="E24" s="18"/>
      <c r="F24" s="18"/>
      <c r="G24" s="18"/>
      <c r="H24" s="18"/>
      <c r="I24" s="18"/>
      <c r="J24" s="18"/>
      <c r="K24" s="18"/>
    </row>
    <row r="25" spans="1:11" x14ac:dyDescent="0.35">
      <c r="A25" s="23"/>
      <c r="B25" s="18"/>
      <c r="C25" s="24"/>
      <c r="D25" s="18"/>
      <c r="E25" s="18"/>
      <c r="F25" s="18"/>
      <c r="G25" s="18"/>
      <c r="H25" s="18"/>
      <c r="I25" s="18"/>
      <c r="J25" s="18"/>
      <c r="K25" s="18"/>
    </row>
    <row r="26" spans="1:11" x14ac:dyDescent="0.35">
      <c r="A26" s="23"/>
      <c r="B26" s="18"/>
      <c r="C26" s="24"/>
      <c r="D26" s="18"/>
      <c r="E26" s="18"/>
      <c r="F26" s="18"/>
      <c r="G26" s="18"/>
      <c r="H26" s="18"/>
      <c r="I26" s="18"/>
      <c r="J26" s="18"/>
      <c r="K26" s="18"/>
    </row>
    <row r="27" spans="1:11" ht="35.15" customHeight="1" x14ac:dyDescent="1.35">
      <c r="A27" s="15" t="s">
        <v>12</v>
      </c>
      <c r="B27" s="7"/>
      <c r="C27" s="7"/>
      <c r="D27" s="7"/>
      <c r="E27" s="7"/>
      <c r="F27" s="7"/>
      <c r="G27" s="8"/>
      <c r="H27" s="8"/>
      <c r="I27" s="8"/>
      <c r="J27" s="8"/>
      <c r="K27" s="8"/>
    </row>
    <row r="28" spans="1:11" ht="23.5" x14ac:dyDescent="0.55000000000000004">
      <c r="A28" s="29" t="s">
        <v>55</v>
      </c>
      <c r="B28" s="14"/>
      <c r="C28" s="33" t="s">
        <v>17</v>
      </c>
      <c r="D28" s="16"/>
      <c r="E28" s="16"/>
      <c r="F28" s="17"/>
    </row>
    <row r="29" spans="1:11" x14ac:dyDescent="0.35">
      <c r="C29" s="4"/>
    </row>
    <row r="30" spans="1:11" ht="18.5" x14ac:dyDescent="0.45">
      <c r="A30" s="9" t="s">
        <v>5</v>
      </c>
      <c r="B30" t="s">
        <v>13</v>
      </c>
      <c r="C30" s="6">
        <v>36616</v>
      </c>
      <c r="F30" s="10" t="s">
        <v>15</v>
      </c>
      <c r="G30" s="10"/>
      <c r="H30" s="10"/>
      <c r="I30" s="10"/>
      <c r="J30" s="11"/>
    </row>
    <row r="31" spans="1:11" x14ac:dyDescent="0.35">
      <c r="A31" t="s">
        <v>30</v>
      </c>
      <c r="B31" s="2">
        <f>trin31/37*ans</f>
        <v>32901.698872749999</v>
      </c>
      <c r="C31" s="4"/>
      <c r="F31" s="11" t="s">
        <v>14</v>
      </c>
      <c r="G31" s="11"/>
      <c r="H31" s="11"/>
      <c r="I31" s="12">
        <f xml:space="preserve"> J31*re/37*ans/12</f>
        <v>1331.7991666666667</v>
      </c>
      <c r="J31" s="13">
        <v>10000</v>
      </c>
    </row>
    <row r="32" spans="1:11" ht="15" customHeight="1" x14ac:dyDescent="0.35">
      <c r="A32" t="s">
        <v>2</v>
      </c>
      <c r="B32" s="2">
        <f t="shared" ref="B32:B35" si="0" xml:space="preserve"> C32*re/37*ans/12</f>
        <v>399.53975000000008</v>
      </c>
      <c r="C32" s="4">
        <v>3000</v>
      </c>
      <c r="F32" s="11" t="s">
        <v>40</v>
      </c>
      <c r="G32" s="11"/>
      <c r="H32" s="11"/>
      <c r="I32" s="12">
        <f xml:space="preserve"> J32*re</f>
        <v>1757.9749000000002</v>
      </c>
      <c r="J32" s="13">
        <v>1100</v>
      </c>
    </row>
    <row r="33" spans="1:10" x14ac:dyDescent="0.35">
      <c r="A33" t="s">
        <v>0</v>
      </c>
      <c r="B33" s="2">
        <f t="shared" si="0"/>
        <v>1731.3389166666668</v>
      </c>
      <c r="C33" s="4">
        <v>13000</v>
      </c>
      <c r="F33" s="11" t="s">
        <v>39</v>
      </c>
      <c r="G33" s="11"/>
      <c r="H33" s="11"/>
      <c r="I33" s="12">
        <f xml:space="preserve"> J33*re</f>
        <v>4634.6611000000003</v>
      </c>
      <c r="J33" s="13">
        <v>2900</v>
      </c>
    </row>
    <row r="34" spans="1:10" x14ac:dyDescent="0.35">
      <c r="A34" t="s">
        <v>1</v>
      </c>
      <c r="B34" s="2">
        <f t="shared" si="0"/>
        <v>1504.9330583333333</v>
      </c>
      <c r="C34" s="4">
        <v>11300</v>
      </c>
      <c r="F34" s="11" t="s">
        <v>16</v>
      </c>
      <c r="G34" s="11"/>
      <c r="H34" s="11"/>
      <c r="I34" s="12">
        <f xml:space="preserve"> J34*re</f>
        <v>41.296428560000003</v>
      </c>
      <c r="J34" s="13">
        <v>25.84</v>
      </c>
    </row>
    <row r="35" spans="1:10" x14ac:dyDescent="0.35">
      <c r="A35" t="s">
        <v>38</v>
      </c>
      <c r="B35" s="2">
        <f t="shared" si="0"/>
        <v>692.5355666666668</v>
      </c>
      <c r="C35" s="4">
        <v>5200</v>
      </c>
      <c r="F35" s="11" t="s">
        <v>37</v>
      </c>
      <c r="G35" s="11"/>
      <c r="H35" s="11"/>
      <c r="I35" s="12">
        <f xml:space="preserve"> J35*re/37*ans/12</f>
        <v>665.89958333333334</v>
      </c>
      <c r="J35" s="13">
        <v>5000</v>
      </c>
    </row>
    <row r="36" spans="1:10" x14ac:dyDescent="0.35">
      <c r="A36" t="s">
        <v>51</v>
      </c>
      <c r="B36" s="2">
        <f xml:space="preserve"> C36*re/37*ans/12</f>
        <v>146.49790833333336</v>
      </c>
      <c r="C36" s="4">
        <v>1100</v>
      </c>
      <c r="D36" s="2">
        <f>SUM(B31:B36)</f>
        <v>37376.544072750003</v>
      </c>
      <c r="F36" s="11" t="s">
        <v>41</v>
      </c>
      <c r="G36" s="11"/>
      <c r="H36" s="11"/>
      <c r="I36" s="12">
        <f xml:space="preserve"> J36*re/37*ans/12</f>
        <v>1331.7991666666667</v>
      </c>
      <c r="J36" s="13">
        <v>10000</v>
      </c>
    </row>
    <row r="37" spans="1:10" x14ac:dyDescent="0.35">
      <c r="A37" t="s">
        <v>52</v>
      </c>
      <c r="B37" s="2">
        <f xml:space="preserve"> D36*1.38%</f>
        <v>515.79630820395005</v>
      </c>
      <c r="D37" s="2">
        <f>SUM(B31:B37)</f>
        <v>37892.340380953952</v>
      </c>
      <c r="F37" s="11" t="s">
        <v>54</v>
      </c>
      <c r="G37" s="11"/>
      <c r="H37" s="11"/>
      <c r="I37" s="12">
        <f xml:space="preserve"> J37*re/37*ans/12</f>
        <v>399.53975000000008</v>
      </c>
      <c r="J37" s="13">
        <v>3000</v>
      </c>
    </row>
    <row r="38" spans="1:10" ht="15" customHeight="1" x14ac:dyDescent="0.35">
      <c r="C38" s="4"/>
      <c r="F38" s="11"/>
      <c r="G38" s="11"/>
      <c r="H38" s="11"/>
      <c r="I38" s="11"/>
      <c r="J38" s="11"/>
    </row>
    <row r="39" spans="1:10" ht="18.5" x14ac:dyDescent="0.45">
      <c r="A39" s="9" t="s">
        <v>3</v>
      </c>
      <c r="C39" s="4"/>
      <c r="F39" s="31" t="s">
        <v>26</v>
      </c>
      <c r="G39" s="11"/>
      <c r="H39" s="11"/>
      <c r="I39" s="11"/>
      <c r="J39" s="11"/>
    </row>
    <row r="40" spans="1:10" x14ac:dyDescent="0.35">
      <c r="A40" t="s">
        <v>30</v>
      </c>
      <c r="B40" s="2">
        <f>trin31/37*ans</f>
        <v>32901.698872749999</v>
      </c>
      <c r="C40" s="4"/>
      <c r="F40" s="11" t="s">
        <v>25</v>
      </c>
      <c r="G40" s="11"/>
      <c r="H40" s="11"/>
      <c r="I40" s="12">
        <f xml:space="preserve"> J40*re/37*ans/12</f>
        <v>2477.1464500000002</v>
      </c>
      <c r="J40" s="13">
        <v>18600</v>
      </c>
    </row>
    <row r="41" spans="1:10" x14ac:dyDescent="0.35">
      <c r="A41" t="s">
        <v>2</v>
      </c>
      <c r="B41" s="2">
        <f t="shared" ref="B41:B44" si="1" xml:space="preserve"> C41*re/37*ans/12</f>
        <v>399.53975000000008</v>
      </c>
      <c r="C41" s="4">
        <v>3000</v>
      </c>
      <c r="F41" s="11" t="s">
        <v>42</v>
      </c>
      <c r="G41" s="11"/>
      <c r="H41" s="11"/>
      <c r="I41" s="12">
        <f xml:space="preserve"> J41*re</f>
        <v>30.237168280000006</v>
      </c>
      <c r="J41" s="13">
        <v>18.920000000000002</v>
      </c>
    </row>
    <row r="42" spans="1:10" ht="15.5" x14ac:dyDescent="0.35">
      <c r="A42" t="s">
        <v>0</v>
      </c>
      <c r="B42" s="2">
        <f t="shared" si="1"/>
        <v>1731.3389166666668</v>
      </c>
      <c r="C42" s="4">
        <v>13000</v>
      </c>
      <c r="F42" s="11" t="s">
        <v>53</v>
      </c>
      <c r="G42" s="10"/>
      <c r="H42" s="10"/>
      <c r="I42" s="12">
        <f xml:space="preserve"> J42*re/37*ans/12</f>
        <v>865.66945833333341</v>
      </c>
      <c r="J42" s="13">
        <v>6500</v>
      </c>
    </row>
    <row r="43" spans="1:10" x14ac:dyDescent="0.35">
      <c r="A43" t="s">
        <v>1</v>
      </c>
      <c r="B43" s="2">
        <f t="shared" si="1"/>
        <v>1504.9330583333333</v>
      </c>
      <c r="C43" s="4">
        <v>11300</v>
      </c>
      <c r="F43" s="11"/>
      <c r="G43" s="11"/>
      <c r="H43" s="11"/>
      <c r="I43" s="12"/>
      <c r="J43" s="13"/>
    </row>
    <row r="44" spans="1:10" x14ac:dyDescent="0.35">
      <c r="A44" t="s">
        <v>38</v>
      </c>
      <c r="B44" s="2">
        <f t="shared" si="1"/>
        <v>692.5355666666668</v>
      </c>
      <c r="C44" s="4">
        <v>5200</v>
      </c>
      <c r="F44" s="11"/>
      <c r="G44" s="11"/>
      <c r="H44" s="11"/>
      <c r="I44" s="12"/>
      <c r="J44" s="13"/>
    </row>
    <row r="45" spans="1:10" x14ac:dyDescent="0.35">
      <c r="A45" t="s">
        <v>31</v>
      </c>
      <c r="B45" s="2">
        <f xml:space="preserve"> (trin35-trin31)/37*ans</f>
        <v>1915.4574878600035</v>
      </c>
      <c r="C45" s="4"/>
      <c r="F45" s="11"/>
      <c r="G45" s="11"/>
      <c r="H45" s="11"/>
      <c r="I45" s="12"/>
      <c r="J45" s="13"/>
    </row>
    <row r="46" spans="1:10" x14ac:dyDescent="0.35">
      <c r="A46" t="s">
        <v>51</v>
      </c>
      <c r="B46" s="2">
        <f xml:space="preserve"> C46*re/37*ans/12</f>
        <v>146.49790833333336</v>
      </c>
      <c r="C46" s="4">
        <v>1100</v>
      </c>
      <c r="D46" s="2">
        <f>SUM(B40:B46)</f>
        <v>39292.001560610006</v>
      </c>
      <c r="F46" s="11"/>
      <c r="G46" s="11"/>
      <c r="H46" s="11"/>
      <c r="I46" s="12"/>
      <c r="J46" s="13"/>
    </row>
    <row r="47" spans="1:10" x14ac:dyDescent="0.35">
      <c r="A47" t="s">
        <v>52</v>
      </c>
      <c r="B47" s="2">
        <f xml:space="preserve"> D46*1.38%</f>
        <v>542.22962153641811</v>
      </c>
      <c r="D47" s="2">
        <f>SUM(B40:B47)</f>
        <v>39834.231182146425</v>
      </c>
      <c r="F47" s="11"/>
      <c r="G47" s="11"/>
      <c r="H47" s="11"/>
      <c r="I47" s="11"/>
      <c r="J47" s="11"/>
    </row>
    <row r="48" spans="1:10" x14ac:dyDescent="0.35">
      <c r="B48" s="2"/>
      <c r="D48" s="2"/>
      <c r="F48" s="31"/>
      <c r="G48" s="11"/>
      <c r="H48" s="11"/>
      <c r="I48" s="11"/>
      <c r="J48" s="11"/>
    </row>
    <row r="49" spans="1:11" x14ac:dyDescent="0.35">
      <c r="B49" s="2"/>
      <c r="D49" s="2"/>
      <c r="F49" s="11"/>
      <c r="G49" s="11"/>
      <c r="H49" s="11"/>
      <c r="I49" s="12"/>
      <c r="J49" s="11"/>
    </row>
    <row r="50" spans="1:11" x14ac:dyDescent="0.35">
      <c r="B50" s="2"/>
      <c r="D50" s="2"/>
      <c r="F50" s="11"/>
      <c r="G50" s="11"/>
      <c r="H50" s="11"/>
      <c r="I50" s="12"/>
      <c r="J50" s="11"/>
    </row>
    <row r="51" spans="1:11" x14ac:dyDescent="0.35">
      <c r="B51" s="2"/>
      <c r="D51" s="2"/>
    </row>
    <row r="52" spans="1:11" x14ac:dyDescent="0.35">
      <c r="B52" s="2"/>
      <c r="D52" s="2"/>
    </row>
    <row r="53" spans="1:11" x14ac:dyDescent="0.35">
      <c r="B53" s="2"/>
      <c r="D53" s="2"/>
    </row>
    <row r="54" spans="1:11" ht="34.5" customHeight="1" x14ac:dyDescent="1.35">
      <c r="A54" s="15" t="s">
        <v>12</v>
      </c>
      <c r="B54" s="7"/>
      <c r="C54" s="7"/>
      <c r="D54" s="7"/>
      <c r="E54" s="7"/>
      <c r="F54" s="7"/>
      <c r="G54" s="8"/>
      <c r="H54" s="8"/>
      <c r="I54" s="8"/>
      <c r="J54" s="8"/>
      <c r="K54" s="8"/>
    </row>
    <row r="55" spans="1:11" ht="15" customHeight="1" x14ac:dyDescent="0.55000000000000004">
      <c r="A55" s="29" t="s">
        <v>55</v>
      </c>
      <c r="B55" s="14"/>
      <c r="C55" s="33" t="s">
        <v>17</v>
      </c>
      <c r="D55" s="16"/>
      <c r="E55" s="16"/>
      <c r="F55" s="17"/>
    </row>
    <row r="56" spans="1:11" ht="15" customHeight="1" x14ac:dyDescent="0.45">
      <c r="A56" s="14"/>
      <c r="B56" s="5"/>
    </row>
    <row r="57" spans="1:11" ht="18.5" x14ac:dyDescent="0.45">
      <c r="A57" s="9" t="s">
        <v>4</v>
      </c>
      <c r="C57" s="4"/>
      <c r="F57" s="10" t="s">
        <v>15</v>
      </c>
      <c r="G57" s="10"/>
      <c r="H57" s="10"/>
      <c r="I57" s="10"/>
      <c r="J57" s="11"/>
    </row>
    <row r="58" spans="1:11" x14ac:dyDescent="0.35">
      <c r="A58" t="s">
        <v>30</v>
      </c>
      <c r="B58" s="2">
        <f>trin31/37*ans</f>
        <v>32901.698872749999</v>
      </c>
      <c r="C58" s="4"/>
      <c r="F58" s="11" t="s">
        <v>14</v>
      </c>
      <c r="G58" s="11"/>
      <c r="H58" s="11"/>
      <c r="I58" s="12">
        <f xml:space="preserve"> J58*re/37*ans/12</f>
        <v>1331.7991666666667</v>
      </c>
      <c r="J58" s="13">
        <v>10000</v>
      </c>
    </row>
    <row r="59" spans="1:11" x14ac:dyDescent="0.35">
      <c r="A59" t="s">
        <v>0</v>
      </c>
      <c r="B59" s="2">
        <f xml:space="preserve"> C59*re/37*ans/12</f>
        <v>1731.3389166666668</v>
      </c>
      <c r="C59" s="4">
        <v>13000</v>
      </c>
      <c r="F59" s="11" t="s">
        <v>40</v>
      </c>
      <c r="G59" s="11"/>
      <c r="H59" s="11"/>
      <c r="I59" s="12">
        <f xml:space="preserve"> J59*re</f>
        <v>1757.9749000000002</v>
      </c>
      <c r="J59" s="13">
        <v>1100</v>
      </c>
    </row>
    <row r="60" spans="1:11" x14ac:dyDescent="0.35">
      <c r="A60" t="s">
        <v>1</v>
      </c>
      <c r="B60" s="2">
        <f t="shared" ref="B60:B61" si="2" xml:space="preserve"> C60*re/37*ans/12</f>
        <v>1504.9330583333333</v>
      </c>
      <c r="C60" s="4">
        <v>11300</v>
      </c>
      <c r="F60" s="11" t="s">
        <v>39</v>
      </c>
      <c r="G60" s="11"/>
      <c r="H60" s="11"/>
      <c r="I60" s="12">
        <f xml:space="preserve"> J60*re</f>
        <v>4634.6611000000003</v>
      </c>
      <c r="J60" s="13">
        <v>2900</v>
      </c>
    </row>
    <row r="61" spans="1:11" x14ac:dyDescent="0.35">
      <c r="A61" t="s">
        <v>38</v>
      </c>
      <c r="B61" s="2">
        <f t="shared" si="2"/>
        <v>692.5355666666668</v>
      </c>
      <c r="C61" s="4">
        <v>5200</v>
      </c>
      <c r="F61" s="11" t="s">
        <v>16</v>
      </c>
      <c r="G61" s="11"/>
      <c r="H61" s="11"/>
      <c r="I61" s="12">
        <f xml:space="preserve"> J61*re</f>
        <v>41.296428560000003</v>
      </c>
      <c r="J61" s="13">
        <v>25.84</v>
      </c>
    </row>
    <row r="62" spans="1:11" x14ac:dyDescent="0.35">
      <c r="A62" t="s">
        <v>32</v>
      </c>
      <c r="B62" s="2">
        <f xml:space="preserve"> (trin40-trin31)/37*ans</f>
        <v>4538.4359466100068</v>
      </c>
      <c r="C62" s="4"/>
      <c r="F62" s="11" t="s">
        <v>37</v>
      </c>
      <c r="G62" s="11"/>
      <c r="H62" s="11"/>
      <c r="I62" s="12">
        <f xml:space="preserve"> J62*re/37*ans/12</f>
        <v>665.89958333333334</v>
      </c>
      <c r="J62" s="13">
        <v>5000</v>
      </c>
    </row>
    <row r="63" spans="1:11" x14ac:dyDescent="0.35">
      <c r="A63" t="s">
        <v>51</v>
      </c>
      <c r="B63" s="2">
        <f xml:space="preserve"> C63*re/37*ans/12</f>
        <v>146.49790833333336</v>
      </c>
      <c r="C63" s="4">
        <v>1100</v>
      </c>
      <c r="D63" s="2">
        <f>SUM(B57:B63)</f>
        <v>41515.440269360006</v>
      </c>
      <c r="F63" s="11" t="s">
        <v>41</v>
      </c>
      <c r="G63" s="11"/>
      <c r="H63" s="11"/>
      <c r="I63" s="12">
        <f xml:space="preserve"> J63*re/37*ans/12</f>
        <v>1331.7991666666667</v>
      </c>
      <c r="J63" s="13">
        <v>10000</v>
      </c>
    </row>
    <row r="64" spans="1:11" x14ac:dyDescent="0.35">
      <c r="A64" t="s">
        <v>52</v>
      </c>
      <c r="B64" s="2">
        <f xml:space="preserve"> D63*1.38%</f>
        <v>572.91307571716811</v>
      </c>
      <c r="D64" s="2">
        <f>SUM(B57:B64)</f>
        <v>42088.353345077172</v>
      </c>
      <c r="F64" s="11" t="s">
        <v>54</v>
      </c>
      <c r="G64" s="11"/>
      <c r="H64" s="11"/>
      <c r="I64" s="12">
        <f xml:space="preserve"> J64*re/37*ans/12</f>
        <v>399.53975000000008</v>
      </c>
      <c r="J64" s="13">
        <v>3000</v>
      </c>
    </row>
    <row r="65" spans="1:10" x14ac:dyDescent="0.35">
      <c r="B65" s="2"/>
      <c r="C65" s="4"/>
      <c r="D65" s="2"/>
      <c r="F65" s="11"/>
      <c r="G65" s="11"/>
      <c r="H65" s="11"/>
      <c r="I65" s="11"/>
      <c r="J65" s="11"/>
    </row>
    <row r="66" spans="1:10" x14ac:dyDescent="0.35">
      <c r="B66" s="2"/>
      <c r="D66" s="2"/>
      <c r="F66" s="31" t="s">
        <v>26</v>
      </c>
      <c r="G66" s="11"/>
      <c r="H66" s="11"/>
      <c r="I66" s="11"/>
      <c r="J66" s="11"/>
    </row>
    <row r="67" spans="1:10" ht="15" customHeight="1" x14ac:dyDescent="0.35">
      <c r="B67" s="2"/>
      <c r="C67" s="4"/>
      <c r="F67" s="11" t="s">
        <v>25</v>
      </c>
      <c r="G67" s="11"/>
      <c r="H67" s="11"/>
      <c r="I67" s="12">
        <f xml:space="preserve"> J67*re/37*ans/12</f>
        <v>2477.1464500000002</v>
      </c>
      <c r="J67" s="13">
        <v>18600</v>
      </c>
    </row>
    <row r="68" spans="1:10" ht="18.5" x14ac:dyDescent="0.45">
      <c r="A68" s="9" t="s">
        <v>10</v>
      </c>
      <c r="C68" s="4"/>
      <c r="F68" s="11" t="s">
        <v>42</v>
      </c>
      <c r="G68" s="11"/>
      <c r="H68" s="11"/>
      <c r="I68" s="12">
        <f xml:space="preserve"> J68*re</f>
        <v>30.237168280000006</v>
      </c>
      <c r="J68" s="13">
        <v>18.920000000000002</v>
      </c>
    </row>
    <row r="69" spans="1:10" ht="15.5" x14ac:dyDescent="0.35">
      <c r="A69" t="s">
        <v>30</v>
      </c>
      <c r="B69" s="2">
        <f>trin31/37*ans</f>
        <v>32901.698872749999</v>
      </c>
      <c r="C69" s="4"/>
      <c r="F69" s="11" t="s">
        <v>53</v>
      </c>
      <c r="G69" s="10"/>
      <c r="H69" s="10"/>
      <c r="I69" s="12">
        <f xml:space="preserve"> J69*re/37*ans/12</f>
        <v>865.66945833333341</v>
      </c>
      <c r="J69" s="13">
        <v>6500</v>
      </c>
    </row>
    <row r="70" spans="1:10" x14ac:dyDescent="0.35">
      <c r="A70" t="s">
        <v>0</v>
      </c>
      <c r="B70" s="2">
        <f xml:space="preserve"> C70*re/37*ans/12</f>
        <v>1731.3389166666668</v>
      </c>
      <c r="C70" s="4">
        <v>13000</v>
      </c>
      <c r="F70" s="11"/>
      <c r="G70" s="11"/>
      <c r="H70" s="11"/>
      <c r="I70" s="12"/>
      <c r="J70" s="13"/>
    </row>
    <row r="71" spans="1:10" x14ac:dyDescent="0.35">
      <c r="A71" t="s">
        <v>1</v>
      </c>
      <c r="B71" s="2">
        <f t="shared" ref="B71:B72" si="3" xml:space="preserve"> C71*re/37*ans/12</f>
        <v>1504.9330583333333</v>
      </c>
      <c r="C71" s="4">
        <v>11300</v>
      </c>
      <c r="I71" s="2"/>
      <c r="J71" s="41"/>
    </row>
    <row r="72" spans="1:10" x14ac:dyDescent="0.35">
      <c r="A72" t="s">
        <v>38</v>
      </c>
      <c r="B72" s="2">
        <f t="shared" si="3"/>
        <v>692.5355666666668</v>
      </c>
      <c r="C72" s="4">
        <v>5200</v>
      </c>
    </row>
    <row r="73" spans="1:10" x14ac:dyDescent="0.35">
      <c r="A73" t="s">
        <v>32</v>
      </c>
      <c r="B73" s="2">
        <f xml:space="preserve"> (trin40-trin31)/37*ans</f>
        <v>4538.4359466100068</v>
      </c>
      <c r="C73" s="4"/>
    </row>
    <row r="74" spans="1:10" x14ac:dyDescent="0.35">
      <c r="A74" t="s">
        <v>11</v>
      </c>
      <c r="B74" s="2">
        <f xml:space="preserve"> C74*re/37*ans/12</f>
        <v>1331.7991666666667</v>
      </c>
      <c r="C74" s="43">
        <v>10000</v>
      </c>
      <c r="F74" s="42"/>
    </row>
    <row r="75" spans="1:10" x14ac:dyDescent="0.35">
      <c r="A75" t="s">
        <v>51</v>
      </c>
      <c r="B75" s="2">
        <f xml:space="preserve"> C75*re/37*ans/12</f>
        <v>146.49790833333336</v>
      </c>
      <c r="C75" s="4">
        <v>1100</v>
      </c>
      <c r="D75" s="2">
        <f>SUM(B69:B75)</f>
        <v>42847.23943602667</v>
      </c>
      <c r="I75" s="2"/>
    </row>
    <row r="76" spans="1:10" x14ac:dyDescent="0.35">
      <c r="A76" t="s">
        <v>52</v>
      </c>
      <c r="B76" s="2">
        <f xml:space="preserve"> D75*1.38%</f>
        <v>591.29190421716805</v>
      </c>
      <c r="D76" s="2">
        <f>SUM(B69:B76)</f>
        <v>43438.531340243841</v>
      </c>
      <c r="I76" s="2"/>
    </row>
    <row r="77" spans="1:10" x14ac:dyDescent="0.35">
      <c r="B77" s="2"/>
      <c r="D77" s="2"/>
    </row>
    <row r="78" spans="1:10" x14ac:dyDescent="0.35">
      <c r="B78" s="2"/>
      <c r="D78" s="2"/>
    </row>
    <row r="79" spans="1:10" x14ac:dyDescent="0.35">
      <c r="B79" s="2"/>
      <c r="D79" s="2"/>
    </row>
    <row r="81" spans="1:11" ht="35.15" customHeight="1" x14ac:dyDescent="1.35">
      <c r="A81" s="15" t="s">
        <v>12</v>
      </c>
      <c r="B81" s="7"/>
      <c r="C81" s="7"/>
      <c r="D81" s="7"/>
      <c r="E81" s="7"/>
      <c r="F81" s="7"/>
      <c r="G81" s="8"/>
      <c r="H81" s="8"/>
      <c r="I81" s="8"/>
      <c r="J81" s="8"/>
      <c r="K81" s="8"/>
    </row>
    <row r="82" spans="1:11" ht="23.5" x14ac:dyDescent="0.55000000000000004">
      <c r="A82" s="29" t="s">
        <v>55</v>
      </c>
      <c r="B82" s="14"/>
      <c r="C82" s="33" t="s">
        <v>19</v>
      </c>
      <c r="D82" s="16"/>
      <c r="E82" s="16"/>
      <c r="F82" s="17"/>
    </row>
    <row r="83" spans="1:11" ht="10" customHeight="1" x14ac:dyDescent="0.45">
      <c r="A83" s="14"/>
      <c r="B83" s="5"/>
    </row>
    <row r="84" spans="1:11" ht="18.5" x14ac:dyDescent="0.45">
      <c r="A84" s="9" t="s">
        <v>18</v>
      </c>
      <c r="C84" s="4"/>
      <c r="F84" s="10" t="s">
        <v>15</v>
      </c>
      <c r="G84" s="10"/>
      <c r="H84" s="10"/>
      <c r="I84" s="10"/>
      <c r="J84" s="11"/>
    </row>
    <row r="85" spans="1:11" x14ac:dyDescent="0.35">
      <c r="A85" t="s">
        <v>33</v>
      </c>
      <c r="B85" s="2">
        <f>trin43/37*ans</f>
        <v>39401.283673029997</v>
      </c>
      <c r="C85" s="4"/>
      <c r="F85" s="11" t="s">
        <v>14</v>
      </c>
      <c r="G85" s="11"/>
      <c r="H85" s="11"/>
      <c r="I85" s="12">
        <f xml:space="preserve"> J85*re/37*ans/12</f>
        <v>1331.7991666666667</v>
      </c>
      <c r="J85" s="13">
        <v>10000</v>
      </c>
    </row>
    <row r="86" spans="1:11" x14ac:dyDescent="0.35">
      <c r="A86" t="s">
        <v>0</v>
      </c>
      <c r="B86" s="2">
        <f t="shared" ref="B86:B91" si="4" xml:space="preserve"> C86*re/37*ans/12</f>
        <v>732.4895416666667</v>
      </c>
      <c r="C86" s="4">
        <v>5500</v>
      </c>
      <c r="F86" s="11" t="s">
        <v>40</v>
      </c>
      <c r="G86" s="11"/>
      <c r="H86" s="11"/>
      <c r="I86" s="12">
        <f xml:space="preserve"> J86*re</f>
        <v>1757.9749000000002</v>
      </c>
      <c r="J86" s="13">
        <v>1100</v>
      </c>
    </row>
    <row r="87" spans="1:11" x14ac:dyDescent="0.35">
      <c r="A87" t="s">
        <v>1</v>
      </c>
      <c r="B87" s="2">
        <f t="shared" si="4"/>
        <v>1504.9330583333333</v>
      </c>
      <c r="C87" s="4">
        <v>11300</v>
      </c>
      <c r="F87" s="11" t="s">
        <v>39</v>
      </c>
      <c r="G87" s="11"/>
      <c r="H87" s="11"/>
      <c r="I87" s="12">
        <f xml:space="preserve"> J87*re</f>
        <v>4634.6611000000003</v>
      </c>
      <c r="J87" s="13">
        <v>2900</v>
      </c>
    </row>
    <row r="88" spans="1:11" x14ac:dyDescent="0.35">
      <c r="A88" t="s">
        <v>38</v>
      </c>
      <c r="B88" s="2">
        <f t="shared" si="4"/>
        <v>692.5355666666668</v>
      </c>
      <c r="C88" s="4">
        <v>5200</v>
      </c>
      <c r="F88" s="11" t="s">
        <v>16</v>
      </c>
      <c r="G88" s="11"/>
      <c r="H88" s="11"/>
      <c r="I88" s="12">
        <f xml:space="preserve"> J88*re</f>
        <v>41.296428560000003</v>
      </c>
      <c r="J88" s="13">
        <v>25.84</v>
      </c>
    </row>
    <row r="89" spans="1:11" x14ac:dyDescent="0.35">
      <c r="A89" t="s">
        <v>51</v>
      </c>
      <c r="B89" s="2">
        <f xml:space="preserve"> C89*re/37*ans/12</f>
        <v>146.49790833333336</v>
      </c>
      <c r="C89" s="4">
        <v>1100</v>
      </c>
      <c r="F89" s="11" t="s">
        <v>37</v>
      </c>
      <c r="G89" s="11"/>
      <c r="H89" s="11"/>
      <c r="I89" s="12">
        <f xml:space="preserve"> J89*re/37*ans/12</f>
        <v>665.89958333333334</v>
      </c>
      <c r="J89" s="13">
        <v>5000</v>
      </c>
    </row>
    <row r="90" spans="1:11" x14ac:dyDescent="0.35">
      <c r="A90" t="s">
        <v>21</v>
      </c>
      <c r="B90" s="2">
        <f t="shared" si="4"/>
        <v>1731.3389166666668</v>
      </c>
      <c r="C90" s="4">
        <v>13000</v>
      </c>
      <c r="F90" s="11" t="s">
        <v>41</v>
      </c>
      <c r="G90" s="11"/>
      <c r="H90" s="11"/>
      <c r="I90" s="12">
        <f xml:space="preserve"> J90*re/37*ans/12</f>
        <v>1331.7991666666667</v>
      </c>
      <c r="J90" s="13">
        <v>10000</v>
      </c>
    </row>
    <row r="91" spans="1:11" x14ac:dyDescent="0.35">
      <c r="A91" t="s">
        <v>20</v>
      </c>
      <c r="B91" s="2">
        <f t="shared" si="4"/>
        <v>1265.2092083333334</v>
      </c>
      <c r="C91" s="4">
        <v>9500</v>
      </c>
      <c r="D91" s="2">
        <f>SUM(B84:B91)</f>
        <v>45474.28787303</v>
      </c>
      <c r="F91" s="11" t="s">
        <v>54</v>
      </c>
      <c r="G91" s="11"/>
      <c r="H91" s="11"/>
      <c r="I91" s="12">
        <f xml:space="preserve"> J91*re/37*ans/12</f>
        <v>399.53975000000008</v>
      </c>
      <c r="J91" s="13">
        <v>3000</v>
      </c>
    </row>
    <row r="92" spans="1:11" x14ac:dyDescent="0.35">
      <c r="A92" t="s">
        <v>52</v>
      </c>
      <c r="B92" s="2">
        <f xml:space="preserve"> D91*1.38%</f>
        <v>627.54517264781396</v>
      </c>
      <c r="D92" s="2">
        <f>SUM(B85:B92)</f>
        <v>46101.833045677813</v>
      </c>
      <c r="F92" s="11"/>
      <c r="G92" s="11"/>
      <c r="H92" s="11"/>
      <c r="I92" s="11"/>
      <c r="J92" s="11"/>
    </row>
    <row r="93" spans="1:11" x14ac:dyDescent="0.35">
      <c r="B93" s="2"/>
      <c r="C93" s="4"/>
      <c r="F93" s="31" t="s">
        <v>26</v>
      </c>
      <c r="G93" s="11"/>
      <c r="H93" s="11"/>
      <c r="I93" s="11"/>
      <c r="J93" s="11"/>
    </row>
    <row r="94" spans="1:11" ht="18.5" x14ac:dyDescent="0.45">
      <c r="A94" s="9" t="s">
        <v>22</v>
      </c>
      <c r="C94" s="4"/>
      <c r="F94" s="11" t="s">
        <v>25</v>
      </c>
      <c r="G94" s="11"/>
      <c r="H94" s="11"/>
      <c r="I94" s="12">
        <f xml:space="preserve"> J94*re/37*ans/12</f>
        <v>2477.1464500000002</v>
      </c>
      <c r="J94" s="13">
        <v>18600</v>
      </c>
    </row>
    <row r="95" spans="1:11" x14ac:dyDescent="0.35">
      <c r="A95" t="s">
        <v>33</v>
      </c>
      <c r="B95" s="2">
        <f>trin43/37*ans</f>
        <v>39401.283673029997</v>
      </c>
      <c r="C95" s="4"/>
      <c r="F95" s="11" t="s">
        <v>42</v>
      </c>
      <c r="G95" s="11"/>
      <c r="H95" s="11"/>
      <c r="I95" s="12">
        <f xml:space="preserve"> J95*re</f>
        <v>30.237168280000006</v>
      </c>
      <c r="J95" s="13">
        <v>18.920000000000002</v>
      </c>
    </row>
    <row r="96" spans="1:11" ht="15.5" x14ac:dyDescent="0.35">
      <c r="A96" t="s">
        <v>0</v>
      </c>
      <c r="B96" s="2">
        <f t="shared" ref="B96:B100" si="5" xml:space="preserve"> C96*re/37*ans/12</f>
        <v>732.4895416666667</v>
      </c>
      <c r="C96" s="4">
        <v>5500</v>
      </c>
      <c r="F96" s="11" t="s">
        <v>53</v>
      </c>
      <c r="G96" s="10"/>
      <c r="H96" s="10"/>
      <c r="I96" s="12">
        <f xml:space="preserve"> J96*re/37*ans/12</f>
        <v>865.66945833333341</v>
      </c>
      <c r="J96" s="13">
        <v>6500</v>
      </c>
    </row>
    <row r="97" spans="1:11" x14ac:dyDescent="0.35">
      <c r="A97" t="s">
        <v>1</v>
      </c>
      <c r="B97" s="2">
        <f t="shared" si="5"/>
        <v>1504.9330583333333</v>
      </c>
      <c r="C97" s="4">
        <v>11300</v>
      </c>
      <c r="F97" s="11"/>
      <c r="G97" s="11"/>
      <c r="H97" s="11"/>
      <c r="I97" s="12"/>
      <c r="J97" s="13"/>
    </row>
    <row r="98" spans="1:11" x14ac:dyDescent="0.35">
      <c r="A98" t="s">
        <v>38</v>
      </c>
      <c r="B98" s="2">
        <f t="shared" si="5"/>
        <v>266.35983333333337</v>
      </c>
      <c r="C98" s="4">
        <v>2000</v>
      </c>
      <c r="F98" s="42"/>
    </row>
    <row r="99" spans="1:11" x14ac:dyDescent="0.35">
      <c r="A99" t="s">
        <v>51</v>
      </c>
      <c r="B99" s="2">
        <f xml:space="preserve"> C99*re/37*ans/12</f>
        <v>146.49790833333336</v>
      </c>
      <c r="C99" s="4">
        <v>1100</v>
      </c>
      <c r="F99" s="42"/>
    </row>
    <row r="100" spans="1:11" x14ac:dyDescent="0.35">
      <c r="A100" t="s">
        <v>21</v>
      </c>
      <c r="B100" s="2">
        <f t="shared" si="5"/>
        <v>1731.3389166666668</v>
      </c>
      <c r="C100" s="4">
        <v>13000</v>
      </c>
      <c r="I100" s="2"/>
    </row>
    <row r="101" spans="1:11" x14ac:dyDescent="0.35">
      <c r="A101" t="s">
        <v>34</v>
      </c>
      <c r="B101" s="2">
        <f xml:space="preserve"> (trin45-trin43)/37*ans</f>
        <v>1784.7440632500002</v>
      </c>
      <c r="C101" s="4"/>
    </row>
    <row r="102" spans="1:11" x14ac:dyDescent="0.35">
      <c r="A102" t="s">
        <v>23</v>
      </c>
      <c r="B102" s="2">
        <f xml:space="preserve"> C102*re/37*ans/12</f>
        <v>215.75146500000002</v>
      </c>
      <c r="C102" s="4">
        <v>1620</v>
      </c>
      <c r="D102" s="2">
        <f>SUM(B95:B102)</f>
        <v>45783.398459613338</v>
      </c>
    </row>
    <row r="103" spans="1:11" x14ac:dyDescent="0.35">
      <c r="A103" t="s">
        <v>52</v>
      </c>
      <c r="B103" s="2">
        <f xml:space="preserve"> D102*1.38%</f>
        <v>631.81089874266399</v>
      </c>
      <c r="D103" s="2">
        <f>SUM(B95:B103)</f>
        <v>46415.209358356005</v>
      </c>
    </row>
    <row r="104" spans="1:11" x14ac:dyDescent="0.35">
      <c r="B104" s="2"/>
      <c r="C104" s="4"/>
      <c r="D104" s="2"/>
    </row>
    <row r="105" spans="1:11" ht="18.5" x14ac:dyDescent="0.45">
      <c r="A105" s="9" t="s">
        <v>27</v>
      </c>
      <c r="B105" t="s">
        <v>36</v>
      </c>
      <c r="C105" s="6">
        <v>36616</v>
      </c>
      <c r="G105" t="s">
        <v>36</v>
      </c>
      <c r="H105" s="6">
        <v>36616</v>
      </c>
    </row>
    <row r="106" spans="1:11" x14ac:dyDescent="0.35">
      <c r="A106" t="s">
        <v>28</v>
      </c>
      <c r="B106" s="2">
        <f xml:space="preserve"> C106*re</f>
        <v>310.79398073000004</v>
      </c>
      <c r="C106" s="4">
        <v>194.47</v>
      </c>
      <c r="E106" t="s">
        <v>29</v>
      </c>
      <c r="G106" s="2">
        <f xml:space="preserve"> H106*re</f>
        <v>250.17580986000002</v>
      </c>
      <c r="H106" s="4">
        <v>156.54</v>
      </c>
    </row>
    <row r="107" spans="1:11" x14ac:dyDescent="0.35">
      <c r="B107" s="2"/>
      <c r="C107" s="4"/>
      <c r="G107" s="2"/>
      <c r="H107" s="4"/>
    </row>
    <row r="108" spans="1:11" x14ac:dyDescent="0.35">
      <c r="B108" s="2"/>
      <c r="C108" s="4"/>
      <c r="G108" s="2"/>
      <c r="H108" s="4"/>
    </row>
    <row r="109" spans="1:11" x14ac:dyDescent="0.35">
      <c r="B109" s="2"/>
      <c r="C109" s="4"/>
      <c r="G109" s="2"/>
      <c r="H109" s="4"/>
    </row>
    <row r="110" spans="1:11" x14ac:dyDescent="0.35">
      <c r="B110" s="2"/>
      <c r="C110" s="4"/>
      <c r="G110" s="2"/>
      <c r="H110" s="4"/>
    </row>
    <row r="111" spans="1:11" ht="61.5" x14ac:dyDescent="1.35">
      <c r="A111" s="15" t="s">
        <v>12</v>
      </c>
      <c r="B111" s="7"/>
      <c r="C111" s="7"/>
      <c r="D111" s="7"/>
      <c r="E111" s="7"/>
      <c r="F111" s="7"/>
      <c r="G111" s="8"/>
      <c r="H111" s="8"/>
      <c r="I111" s="8"/>
      <c r="J111" s="8"/>
      <c r="K111" s="8"/>
    </row>
    <row r="112" spans="1:11" ht="23.5" x14ac:dyDescent="0.55000000000000004">
      <c r="A112" s="29" t="s">
        <v>55</v>
      </c>
      <c r="B112" s="14"/>
      <c r="C112" s="16" t="s">
        <v>43</v>
      </c>
      <c r="D112" s="16"/>
      <c r="E112" s="16"/>
      <c r="F112" s="17"/>
    </row>
    <row r="113" spans="1:10" x14ac:dyDescent="0.35">
      <c r="C113" s="4"/>
    </row>
    <row r="114" spans="1:10" ht="18.5" x14ac:dyDescent="0.45">
      <c r="A114" s="9" t="s">
        <v>5</v>
      </c>
      <c r="B114" t="s">
        <v>13</v>
      </c>
      <c r="C114" s="6">
        <v>36616</v>
      </c>
      <c r="F114" s="10" t="s">
        <v>15</v>
      </c>
      <c r="G114" s="10"/>
      <c r="H114" s="10"/>
      <c r="I114" s="10"/>
      <c r="J114" s="11"/>
    </row>
    <row r="115" spans="1:10" x14ac:dyDescent="0.35">
      <c r="A115" t="s">
        <v>44</v>
      </c>
      <c r="B115" s="2">
        <f>trin28/37*ans</f>
        <v>31543.679244089999</v>
      </c>
      <c r="C115" s="4"/>
      <c r="F115" s="11" t="s">
        <v>14</v>
      </c>
      <c r="G115" s="11"/>
      <c r="H115" s="11"/>
      <c r="I115" s="12">
        <f xml:space="preserve"> J115*re/37*ans/12</f>
        <v>1331.7991666666667</v>
      </c>
      <c r="J115" s="13">
        <v>10000</v>
      </c>
    </row>
    <row r="116" spans="1:10" x14ac:dyDescent="0.35">
      <c r="A116" t="s">
        <v>2</v>
      </c>
      <c r="B116" s="2">
        <f t="shared" ref="B116:B119" si="6" xml:space="preserve"> C116*re/37*ans/12</f>
        <v>532.71966666666674</v>
      </c>
      <c r="C116" s="4">
        <v>4000</v>
      </c>
      <c r="F116" s="11" t="s">
        <v>40</v>
      </c>
      <c r="G116" s="11"/>
      <c r="H116" s="11"/>
      <c r="I116" s="12">
        <f xml:space="preserve"> J116*re</f>
        <v>1757.9749000000002</v>
      </c>
      <c r="J116" s="13">
        <v>1100</v>
      </c>
    </row>
    <row r="117" spans="1:10" x14ac:dyDescent="0.35">
      <c r="A117" t="s">
        <v>0</v>
      </c>
      <c r="B117" s="2">
        <f t="shared" si="6"/>
        <v>2050.9707166666667</v>
      </c>
      <c r="C117" s="4">
        <v>15400</v>
      </c>
      <c r="F117" s="11" t="s">
        <v>39</v>
      </c>
      <c r="G117" s="11"/>
      <c r="H117" s="11"/>
      <c r="I117" s="12">
        <f xml:space="preserve"> J117*re</f>
        <v>4634.6611000000003</v>
      </c>
      <c r="J117" s="13">
        <v>2900</v>
      </c>
    </row>
    <row r="118" spans="1:10" x14ac:dyDescent="0.35">
      <c r="A118" t="s">
        <v>1</v>
      </c>
      <c r="B118" s="2">
        <f t="shared" si="6"/>
        <v>1504.9330583333333</v>
      </c>
      <c r="C118" s="4">
        <v>11300</v>
      </c>
      <c r="F118" s="11" t="s">
        <v>16</v>
      </c>
      <c r="G118" s="11"/>
      <c r="H118" s="11"/>
      <c r="I118" s="12">
        <f xml:space="preserve"> J118*re</f>
        <v>41.296428560000003</v>
      </c>
      <c r="J118" s="13">
        <v>25.84</v>
      </c>
    </row>
    <row r="119" spans="1:10" x14ac:dyDescent="0.35">
      <c r="A119" t="s">
        <v>38</v>
      </c>
      <c r="B119" s="2">
        <f t="shared" si="6"/>
        <v>692.5355666666668</v>
      </c>
      <c r="C119" s="4">
        <v>5200</v>
      </c>
      <c r="F119" s="11" t="s">
        <v>37</v>
      </c>
      <c r="G119" s="11"/>
      <c r="H119" s="11"/>
      <c r="I119" s="12">
        <f xml:space="preserve"> J119*re/37*ans/12</f>
        <v>665.89958333333334</v>
      </c>
      <c r="J119" s="13">
        <v>5000</v>
      </c>
    </row>
    <row r="120" spans="1:10" x14ac:dyDescent="0.35">
      <c r="A120" t="s">
        <v>51</v>
      </c>
      <c r="B120" s="2">
        <f xml:space="preserve"> C120*re/37*ans/12</f>
        <v>146.49790833333336</v>
      </c>
      <c r="C120" s="4">
        <v>1100</v>
      </c>
      <c r="D120" s="2">
        <f>SUM(B115:B120)</f>
        <v>36471.336160756669</v>
      </c>
      <c r="F120" s="11" t="s">
        <v>41</v>
      </c>
      <c r="G120" s="11"/>
      <c r="H120" s="11"/>
      <c r="I120" s="12">
        <f xml:space="preserve"> J120*re/37*ans/12</f>
        <v>1331.7991666666667</v>
      </c>
      <c r="J120" s="13">
        <v>10000</v>
      </c>
    </row>
    <row r="121" spans="1:10" x14ac:dyDescent="0.35">
      <c r="A121" t="s">
        <v>52</v>
      </c>
      <c r="B121" s="2">
        <f xml:space="preserve"> D120*1.38%</f>
        <v>503.30443901844205</v>
      </c>
      <c r="D121" s="2">
        <f>SUM(B115:B121)</f>
        <v>36974.640599775114</v>
      </c>
      <c r="F121" s="11" t="s">
        <v>54</v>
      </c>
      <c r="G121" s="11"/>
      <c r="H121" s="11"/>
      <c r="I121" s="12">
        <f xml:space="preserve"> J121*re/37*ans/12</f>
        <v>399.53975000000008</v>
      </c>
      <c r="J121" s="13">
        <v>3000</v>
      </c>
    </row>
    <row r="122" spans="1:10" x14ac:dyDescent="0.35">
      <c r="B122" s="2"/>
      <c r="D122" s="2"/>
      <c r="F122" s="11"/>
      <c r="G122" s="11"/>
      <c r="H122" s="11"/>
      <c r="I122" s="11"/>
      <c r="J122" s="11"/>
    </row>
    <row r="123" spans="1:10" x14ac:dyDescent="0.35">
      <c r="C123" s="4"/>
      <c r="F123" s="31" t="s">
        <v>26</v>
      </c>
      <c r="G123" s="11"/>
      <c r="H123" s="11"/>
      <c r="I123" s="11"/>
      <c r="J123" s="11"/>
    </row>
    <row r="124" spans="1:10" ht="18.5" x14ac:dyDescent="0.45">
      <c r="A124" s="9" t="s">
        <v>3</v>
      </c>
      <c r="C124" s="4"/>
      <c r="F124" s="11" t="s">
        <v>25</v>
      </c>
      <c r="G124" s="11"/>
      <c r="H124" s="11"/>
      <c r="I124" s="12">
        <f xml:space="preserve"> J124*re/37*ans/12</f>
        <v>2477.1464500000002</v>
      </c>
      <c r="J124" s="13">
        <v>18600</v>
      </c>
    </row>
    <row r="125" spans="1:10" x14ac:dyDescent="0.35">
      <c r="A125" t="s">
        <v>44</v>
      </c>
      <c r="B125" s="2">
        <f>trin28/37*ans</f>
        <v>31543.679244089999</v>
      </c>
      <c r="C125" s="4"/>
      <c r="F125" s="11" t="s">
        <v>42</v>
      </c>
      <c r="G125" s="11"/>
      <c r="H125" s="11"/>
      <c r="I125" s="12">
        <f xml:space="preserve"> J125*re</f>
        <v>30.237168280000006</v>
      </c>
      <c r="J125" s="13">
        <v>18.920000000000002</v>
      </c>
    </row>
    <row r="126" spans="1:10" ht="15.5" x14ac:dyDescent="0.35">
      <c r="A126" t="s">
        <v>2</v>
      </c>
      <c r="B126" s="2">
        <f t="shared" ref="B126" si="7" xml:space="preserve"> C126*re/37*ans/12</f>
        <v>532.71966666666674</v>
      </c>
      <c r="C126" s="4">
        <v>4000</v>
      </c>
      <c r="F126" s="11" t="s">
        <v>53</v>
      </c>
      <c r="G126" s="10"/>
      <c r="H126" s="10"/>
      <c r="I126" s="12">
        <f xml:space="preserve"> J126*re/37*ans/12</f>
        <v>865.66945833333341</v>
      </c>
      <c r="J126" s="13">
        <v>6500</v>
      </c>
    </row>
    <row r="127" spans="1:10" x14ac:dyDescent="0.35">
      <c r="A127" t="s">
        <v>0</v>
      </c>
      <c r="B127" s="2">
        <f t="shared" ref="B127:B129" si="8" xml:space="preserve"> C127*re/37*ans/12</f>
        <v>2050.9707166666667</v>
      </c>
      <c r="C127" s="4">
        <v>15400</v>
      </c>
      <c r="F127" s="11"/>
      <c r="G127" s="11"/>
      <c r="H127" s="11"/>
      <c r="I127" s="12"/>
      <c r="J127" s="13"/>
    </row>
    <row r="128" spans="1:10" x14ac:dyDescent="0.35">
      <c r="A128" t="s">
        <v>1</v>
      </c>
      <c r="B128" s="2">
        <f t="shared" si="8"/>
        <v>1504.9330583333333</v>
      </c>
      <c r="C128" s="4">
        <v>11300</v>
      </c>
    </row>
    <row r="129" spans="1:11" x14ac:dyDescent="0.35">
      <c r="A129" t="s">
        <v>38</v>
      </c>
      <c r="B129" s="2">
        <f t="shared" si="8"/>
        <v>692.5355666666668</v>
      </c>
      <c r="C129" s="4">
        <v>5200</v>
      </c>
    </row>
    <row r="130" spans="1:11" x14ac:dyDescent="0.35">
      <c r="A130" t="s">
        <v>45</v>
      </c>
      <c r="B130" s="2">
        <f xml:space="preserve"> (trin31-trin28)/37*ans</f>
        <v>1358.0196286600003</v>
      </c>
      <c r="C130" s="4"/>
    </row>
    <row r="131" spans="1:11" x14ac:dyDescent="0.35">
      <c r="A131" t="s">
        <v>51</v>
      </c>
      <c r="B131" s="2">
        <f xml:space="preserve"> C131*re/37*ans/12</f>
        <v>146.49790833333336</v>
      </c>
      <c r="C131" s="4">
        <v>1100</v>
      </c>
      <c r="D131" s="2">
        <f>SUM(B125:B131)</f>
        <v>37829.355789416673</v>
      </c>
    </row>
    <row r="132" spans="1:11" x14ac:dyDescent="0.35">
      <c r="A132" t="s">
        <v>52</v>
      </c>
      <c r="B132" s="2">
        <f xml:space="preserve"> D131*1.38%</f>
        <v>522.0451098939501</v>
      </c>
      <c r="D132" s="2">
        <f>SUM(B125:B132)</f>
        <v>38351.400899310625</v>
      </c>
    </row>
    <row r="133" spans="1:11" x14ac:dyDescent="0.35">
      <c r="B133" s="2"/>
      <c r="C133" s="4"/>
      <c r="D133" s="2"/>
    </row>
    <row r="134" spans="1:11" x14ac:dyDescent="0.35">
      <c r="B134" s="2"/>
      <c r="D134" s="2"/>
    </row>
    <row r="135" spans="1:11" x14ac:dyDescent="0.35">
      <c r="B135" s="2"/>
      <c r="D135" s="2"/>
    </row>
    <row r="136" spans="1:11" x14ac:dyDescent="0.35">
      <c r="B136" s="2"/>
      <c r="C136" s="4"/>
    </row>
    <row r="137" spans="1:11" ht="61.5" x14ac:dyDescent="1.35">
      <c r="A137" s="15" t="s">
        <v>12</v>
      </c>
      <c r="B137" s="7"/>
      <c r="C137" s="7"/>
      <c r="D137" s="7"/>
      <c r="E137" s="7"/>
      <c r="F137" s="7"/>
      <c r="G137" s="8"/>
      <c r="H137" s="8"/>
      <c r="I137" s="8"/>
      <c r="J137" s="8"/>
      <c r="K137" s="8"/>
    </row>
    <row r="138" spans="1:11" ht="23.5" x14ac:dyDescent="0.55000000000000004">
      <c r="A138" s="29" t="s">
        <v>55</v>
      </c>
      <c r="B138" s="14"/>
      <c r="C138" s="16" t="s">
        <v>43</v>
      </c>
      <c r="D138" s="16"/>
      <c r="E138" s="16"/>
      <c r="F138" s="17"/>
    </row>
    <row r="139" spans="1:11" ht="18.5" x14ac:dyDescent="0.45">
      <c r="A139" s="14"/>
      <c r="B139" s="5"/>
    </row>
    <row r="140" spans="1:11" ht="18.5" x14ac:dyDescent="0.45">
      <c r="A140" s="9" t="s">
        <v>4</v>
      </c>
      <c r="C140" s="4"/>
      <c r="F140" s="10" t="s">
        <v>15</v>
      </c>
      <c r="G140" s="10"/>
      <c r="H140" s="10"/>
      <c r="I140" s="10"/>
      <c r="J140" s="11"/>
    </row>
    <row r="141" spans="1:11" x14ac:dyDescent="0.35">
      <c r="A141" t="s">
        <v>44</v>
      </c>
      <c r="B141" s="2">
        <f>trin28/37*ans</f>
        <v>31543.679244089999</v>
      </c>
      <c r="C141" s="4"/>
      <c r="F141" s="11" t="s">
        <v>14</v>
      </c>
      <c r="G141" s="11"/>
      <c r="H141" s="11"/>
      <c r="I141" s="12">
        <f xml:space="preserve"> J141*re/37*ans/12</f>
        <v>1331.7991666666667</v>
      </c>
      <c r="J141" s="13">
        <v>10000</v>
      </c>
    </row>
    <row r="142" spans="1:11" x14ac:dyDescent="0.35">
      <c r="A142" t="s">
        <v>2</v>
      </c>
      <c r="B142" s="2">
        <f xml:space="preserve"> C142*re/37*ans/12</f>
        <v>266.35983333333337</v>
      </c>
      <c r="C142" s="4">
        <v>2000</v>
      </c>
      <c r="F142" s="11" t="s">
        <v>40</v>
      </c>
      <c r="G142" s="11"/>
      <c r="H142" s="11"/>
      <c r="I142" s="12">
        <f xml:space="preserve"> J142*re</f>
        <v>1757.9749000000002</v>
      </c>
      <c r="J142" s="13">
        <v>1100</v>
      </c>
    </row>
    <row r="143" spans="1:11" x14ac:dyDescent="0.35">
      <c r="A143" t="s">
        <v>0</v>
      </c>
      <c r="B143" s="2">
        <f xml:space="preserve"> C143*re/37*ans/12</f>
        <v>2050.9707166666667</v>
      </c>
      <c r="C143" s="4">
        <v>15400</v>
      </c>
      <c r="F143" s="11" t="s">
        <v>39</v>
      </c>
      <c r="G143" s="11"/>
      <c r="H143" s="11"/>
      <c r="I143" s="12">
        <f xml:space="preserve"> J143*re</f>
        <v>4634.6611000000003</v>
      </c>
      <c r="J143" s="13">
        <v>2900</v>
      </c>
    </row>
    <row r="144" spans="1:11" x14ac:dyDescent="0.35">
      <c r="A144" t="s">
        <v>1</v>
      </c>
      <c r="B144" s="2">
        <f t="shared" ref="B144:B145" si="9" xml:space="preserve"> C144*re/37*ans/12</f>
        <v>1504.9330583333333</v>
      </c>
      <c r="C144" s="4">
        <v>11300</v>
      </c>
      <c r="F144" s="11" t="s">
        <v>16</v>
      </c>
      <c r="G144" s="11"/>
      <c r="H144" s="11"/>
      <c r="I144" s="12">
        <f xml:space="preserve"> J144*re</f>
        <v>41.296428560000003</v>
      </c>
      <c r="J144" s="13">
        <v>25.84</v>
      </c>
    </row>
    <row r="145" spans="1:10" x14ac:dyDescent="0.35">
      <c r="A145" t="s">
        <v>38</v>
      </c>
      <c r="B145" s="2">
        <f t="shared" si="9"/>
        <v>692.5355666666668</v>
      </c>
      <c r="C145" s="4">
        <v>5200</v>
      </c>
      <c r="F145" s="11" t="s">
        <v>37</v>
      </c>
      <c r="G145" s="11"/>
      <c r="H145" s="11"/>
      <c r="I145" s="12">
        <f xml:space="preserve"> J145*re/37*ans/12</f>
        <v>665.89958333333334</v>
      </c>
      <c r="J145" s="13">
        <v>5000</v>
      </c>
    </row>
    <row r="146" spans="1:10" x14ac:dyDescent="0.35">
      <c r="A146" t="s">
        <v>46</v>
      </c>
      <c r="B146" s="2">
        <f xml:space="preserve"> (trin33-trin28)/37*ans</f>
        <v>2300.2142671100046</v>
      </c>
      <c r="C146" s="4"/>
      <c r="F146" s="11" t="s">
        <v>41</v>
      </c>
      <c r="G146" s="11"/>
      <c r="H146" s="11"/>
      <c r="I146" s="12">
        <f xml:space="preserve"> J146*re/37*ans/12</f>
        <v>1331.7991666666667</v>
      </c>
      <c r="J146" s="13">
        <v>10000</v>
      </c>
    </row>
    <row r="147" spans="1:10" x14ac:dyDescent="0.35">
      <c r="A147" t="s">
        <v>51</v>
      </c>
      <c r="B147" s="2">
        <f xml:space="preserve"> C147*re/37*ans/12</f>
        <v>146.49790833333336</v>
      </c>
      <c r="C147" s="4">
        <v>1100</v>
      </c>
      <c r="D147" s="2">
        <f>SUM(B140:B147)</f>
        <v>38505.190594533342</v>
      </c>
      <c r="F147" s="11" t="s">
        <v>54</v>
      </c>
      <c r="G147" s="11"/>
      <c r="H147" s="11"/>
      <c r="I147" s="12">
        <f xml:space="preserve"> J147*re/37*ans/12</f>
        <v>399.53975000000008</v>
      </c>
      <c r="J147" s="13">
        <v>3000</v>
      </c>
    </row>
    <row r="148" spans="1:10" x14ac:dyDescent="0.35">
      <c r="A148" t="s">
        <v>52</v>
      </c>
      <c r="B148" s="2">
        <f xml:space="preserve"> D147*1.38%</f>
        <v>531.37163020456012</v>
      </c>
      <c r="D148" s="2">
        <f>SUM(B140:B148)</f>
        <v>39036.5622247379</v>
      </c>
      <c r="F148" s="11"/>
      <c r="G148" s="11"/>
      <c r="H148" s="11"/>
      <c r="I148" s="11"/>
      <c r="J148" s="11"/>
    </row>
    <row r="149" spans="1:10" x14ac:dyDescent="0.35">
      <c r="B149" s="2"/>
      <c r="C149" s="4"/>
      <c r="D149" s="2"/>
      <c r="F149" s="31" t="s">
        <v>26</v>
      </c>
      <c r="G149" s="11"/>
      <c r="H149" s="11"/>
      <c r="I149" s="11"/>
      <c r="J149" s="11"/>
    </row>
    <row r="150" spans="1:10" x14ac:dyDescent="0.35">
      <c r="B150" s="2"/>
      <c r="D150" s="2"/>
      <c r="F150" s="11" t="s">
        <v>25</v>
      </c>
      <c r="G150" s="11"/>
      <c r="H150" s="11"/>
      <c r="I150" s="12">
        <f xml:space="preserve"> J150*re/37*ans/12</f>
        <v>2477.1464500000002</v>
      </c>
      <c r="J150" s="13">
        <v>18600</v>
      </c>
    </row>
    <row r="151" spans="1:10" x14ac:dyDescent="0.35">
      <c r="B151" s="2"/>
      <c r="C151" s="4"/>
      <c r="F151" s="11" t="s">
        <v>42</v>
      </c>
      <c r="G151" s="11"/>
      <c r="H151" s="11"/>
      <c r="I151" s="12">
        <f xml:space="preserve"> J151*re</f>
        <v>30.237168280000006</v>
      </c>
      <c r="J151" s="13">
        <v>18.920000000000002</v>
      </c>
    </row>
    <row r="152" spans="1:10" ht="18.5" x14ac:dyDescent="0.45">
      <c r="A152" s="9" t="s">
        <v>10</v>
      </c>
      <c r="C152" s="4"/>
      <c r="F152" s="11" t="s">
        <v>53</v>
      </c>
      <c r="G152" s="10"/>
      <c r="H152" s="10"/>
      <c r="I152" s="12">
        <f xml:space="preserve"> J152*re/37*ans/12</f>
        <v>865.66945833333341</v>
      </c>
      <c r="J152" s="13">
        <v>6500</v>
      </c>
    </row>
    <row r="153" spans="1:10" x14ac:dyDescent="0.35">
      <c r="A153" t="s">
        <v>44</v>
      </c>
      <c r="B153" s="2">
        <f>trin28/37*ans</f>
        <v>31543.679244089999</v>
      </c>
      <c r="C153" s="4"/>
      <c r="F153" s="11"/>
      <c r="G153" s="11"/>
      <c r="H153" s="11"/>
      <c r="I153" s="12"/>
      <c r="J153" s="13"/>
    </row>
    <row r="154" spans="1:10" x14ac:dyDescent="0.35">
      <c r="A154" t="s">
        <v>2</v>
      </c>
      <c r="B154" s="2">
        <f xml:space="preserve"> C154*re/37*ans/12</f>
        <v>266.35983333333337</v>
      </c>
      <c r="C154" s="4">
        <v>2000</v>
      </c>
      <c r="I154" s="2"/>
      <c r="J154" s="41"/>
    </row>
    <row r="155" spans="1:10" x14ac:dyDescent="0.35">
      <c r="A155" t="s">
        <v>0</v>
      </c>
      <c r="B155" s="2">
        <f xml:space="preserve"> C155*re/37*ans/12</f>
        <v>2050.9707166666667</v>
      </c>
      <c r="C155" s="4">
        <v>15400</v>
      </c>
      <c r="I155" s="2"/>
      <c r="J155" s="41"/>
    </row>
    <row r="156" spans="1:10" x14ac:dyDescent="0.35">
      <c r="A156" t="s">
        <v>1</v>
      </c>
      <c r="B156" s="2">
        <f t="shared" ref="B156:B157" si="10" xml:space="preserve"> C156*re/37*ans/12</f>
        <v>1504.9330583333333</v>
      </c>
      <c r="C156" s="4">
        <v>11300</v>
      </c>
    </row>
    <row r="157" spans="1:10" x14ac:dyDescent="0.35">
      <c r="A157" t="s">
        <v>38</v>
      </c>
      <c r="B157" s="2">
        <f t="shared" si="10"/>
        <v>692.5355666666668</v>
      </c>
      <c r="C157" s="4">
        <v>5200</v>
      </c>
    </row>
    <row r="158" spans="1:10" x14ac:dyDescent="0.35">
      <c r="A158" t="s">
        <v>50</v>
      </c>
      <c r="B158" s="2">
        <f xml:space="preserve"> (trin37-trin28)/37*ans</f>
        <v>4277.2807844200033</v>
      </c>
      <c r="C158" s="4"/>
    </row>
    <row r="159" spans="1:10" x14ac:dyDescent="0.35">
      <c r="A159" t="s">
        <v>51</v>
      </c>
      <c r="B159" s="2">
        <f xml:space="preserve"> C159*re/37*ans/12</f>
        <v>146.49790833333336</v>
      </c>
      <c r="C159" s="4">
        <v>1100</v>
      </c>
      <c r="D159" s="2">
        <f>SUM(B153:B159)</f>
        <v>40482.257111843341</v>
      </c>
    </row>
    <row r="160" spans="1:10" x14ac:dyDescent="0.35">
      <c r="A160" t="s">
        <v>52</v>
      </c>
      <c r="B160" s="2">
        <f xml:space="preserve"> D159*1.38%</f>
        <v>558.65514814343805</v>
      </c>
      <c r="D160" s="2">
        <f>SUM(B153:B160)</f>
        <v>41040.912259986777</v>
      </c>
    </row>
    <row r="161" spans="1:11" x14ac:dyDescent="0.35">
      <c r="B161" s="2"/>
      <c r="D161" s="2"/>
    </row>
    <row r="162" spans="1:11" x14ac:dyDescent="0.35">
      <c r="B162" s="2"/>
      <c r="D162" s="2"/>
    </row>
    <row r="163" spans="1:11" x14ac:dyDescent="0.35">
      <c r="B163" s="2"/>
      <c r="D163" s="2"/>
    </row>
    <row r="164" spans="1:11" ht="61.5" x14ac:dyDescent="1.35">
      <c r="A164" s="15" t="s">
        <v>12</v>
      </c>
      <c r="B164" s="7"/>
      <c r="C164" s="7"/>
      <c r="D164" s="7"/>
      <c r="E164" s="7"/>
      <c r="F164" s="7"/>
      <c r="G164" s="8"/>
      <c r="H164" s="8"/>
      <c r="I164" s="8"/>
      <c r="J164" s="8"/>
      <c r="K164" s="8"/>
    </row>
    <row r="165" spans="1:11" ht="23.5" x14ac:dyDescent="0.55000000000000004">
      <c r="A165" s="29" t="s">
        <v>55</v>
      </c>
      <c r="B165" s="14"/>
      <c r="C165" s="16" t="s">
        <v>47</v>
      </c>
      <c r="D165" s="16"/>
      <c r="E165" s="16"/>
      <c r="F165" s="17"/>
    </row>
    <row r="166" spans="1:11" ht="18.5" x14ac:dyDescent="0.45">
      <c r="A166" s="14"/>
      <c r="B166" s="5"/>
      <c r="C166" s="16"/>
      <c r="D166" s="16"/>
      <c r="E166" s="16"/>
      <c r="F166" s="17"/>
    </row>
    <row r="167" spans="1:11" ht="18.5" x14ac:dyDescent="0.45">
      <c r="A167" s="9" t="s">
        <v>18</v>
      </c>
      <c r="C167" s="4"/>
      <c r="F167" s="10" t="s">
        <v>15</v>
      </c>
      <c r="G167" s="10"/>
      <c r="H167" s="10"/>
      <c r="I167" s="10"/>
      <c r="J167" s="11"/>
    </row>
    <row r="168" spans="1:11" x14ac:dyDescent="0.35">
      <c r="A168" t="s">
        <v>48</v>
      </c>
      <c r="B168" s="2">
        <f>trin36/37*ans</f>
        <v>35315.286539320005</v>
      </c>
      <c r="C168" s="4"/>
      <c r="F168" s="11" t="s">
        <v>14</v>
      </c>
      <c r="G168" s="11"/>
      <c r="H168" s="11"/>
      <c r="I168" s="12">
        <f xml:space="preserve"> J168*re/37*ans/12</f>
        <v>1331.7991666666667</v>
      </c>
      <c r="J168" s="13">
        <v>10000</v>
      </c>
    </row>
    <row r="169" spans="1:11" x14ac:dyDescent="0.35">
      <c r="A169" t="s">
        <v>49</v>
      </c>
      <c r="B169" s="2">
        <f t="shared" ref="B169:B172" si="11" xml:space="preserve"> C169*re/37*ans/12</f>
        <v>612.62761666666677</v>
      </c>
      <c r="C169" s="4">
        <v>4600</v>
      </c>
      <c r="F169" s="11" t="s">
        <v>40</v>
      </c>
      <c r="G169" s="11"/>
      <c r="H169" s="11"/>
      <c r="I169" s="12">
        <f xml:space="preserve"> J169*re</f>
        <v>1757.9749000000002</v>
      </c>
      <c r="J169" s="13">
        <v>1100</v>
      </c>
    </row>
    <row r="170" spans="1:11" x14ac:dyDescent="0.35">
      <c r="A170" t="s">
        <v>0</v>
      </c>
      <c r="B170" s="2">
        <f t="shared" si="11"/>
        <v>2050.9707166666667</v>
      </c>
      <c r="C170" s="4">
        <v>15400</v>
      </c>
      <c r="F170" s="11" t="s">
        <v>39</v>
      </c>
      <c r="G170" s="11"/>
      <c r="H170" s="11"/>
      <c r="I170" s="12">
        <f xml:space="preserve"> J170*re</f>
        <v>4634.6611000000003</v>
      </c>
      <c r="J170" s="13">
        <v>2900</v>
      </c>
    </row>
    <row r="171" spans="1:11" x14ac:dyDescent="0.35">
      <c r="A171" t="s">
        <v>1</v>
      </c>
      <c r="B171" s="2">
        <f t="shared" si="11"/>
        <v>1504.9330583333333</v>
      </c>
      <c r="C171" s="4">
        <v>11300</v>
      </c>
      <c r="F171" s="11" t="s">
        <v>16</v>
      </c>
      <c r="G171" s="11"/>
      <c r="H171" s="11"/>
      <c r="I171" s="12">
        <f xml:space="preserve"> J171*re</f>
        <v>41.296428560000003</v>
      </c>
      <c r="J171" s="13">
        <v>25.84</v>
      </c>
    </row>
    <row r="172" spans="1:11" x14ac:dyDescent="0.35">
      <c r="A172" t="s">
        <v>38</v>
      </c>
      <c r="B172" s="2">
        <f t="shared" si="11"/>
        <v>692.5355666666668</v>
      </c>
      <c r="C172" s="4">
        <v>5200</v>
      </c>
      <c r="F172" s="11" t="s">
        <v>37</v>
      </c>
      <c r="G172" s="11"/>
      <c r="H172" s="11"/>
      <c r="I172" s="12">
        <f xml:space="preserve"> J172*re/37*ans/12</f>
        <v>665.89958333333334</v>
      </c>
      <c r="J172" s="13">
        <v>5000</v>
      </c>
    </row>
    <row r="173" spans="1:11" x14ac:dyDescent="0.35">
      <c r="A173" t="s">
        <v>51</v>
      </c>
      <c r="B173" s="2">
        <f xml:space="preserve"> C173*re/37*ans/12</f>
        <v>146.49790833333336</v>
      </c>
      <c r="C173" s="4">
        <v>1100</v>
      </c>
      <c r="D173" s="2">
        <f>SUM(B168:B173)</f>
        <v>40322.851405986665</v>
      </c>
      <c r="F173" s="11" t="s">
        <v>41</v>
      </c>
      <c r="G173" s="11"/>
      <c r="H173" s="11"/>
      <c r="I173" s="12">
        <f xml:space="preserve"> J173*re/37*ans/12</f>
        <v>1331.7991666666667</v>
      </c>
      <c r="J173" s="13">
        <v>10000</v>
      </c>
    </row>
    <row r="174" spans="1:11" x14ac:dyDescent="0.35">
      <c r="A174" t="s">
        <v>52</v>
      </c>
      <c r="B174" s="2">
        <f xml:space="preserve"> D173*1.38%</f>
        <v>556.45534940261598</v>
      </c>
      <c r="D174" s="2">
        <f>SUM(B168:B174)</f>
        <v>40879.306755389283</v>
      </c>
      <c r="F174" s="11" t="s">
        <v>54</v>
      </c>
      <c r="G174" s="11"/>
      <c r="H174" s="11"/>
      <c r="I174" s="12">
        <f xml:space="preserve"> J174*re/37*ans/12</f>
        <v>399.53975000000008</v>
      </c>
      <c r="J174" s="13">
        <v>3000</v>
      </c>
    </row>
    <row r="175" spans="1:11" x14ac:dyDescent="0.35">
      <c r="B175" s="2"/>
      <c r="D175" s="2"/>
      <c r="F175" s="11"/>
      <c r="G175" s="11"/>
      <c r="H175" s="11"/>
      <c r="I175" s="11"/>
      <c r="J175" s="11"/>
    </row>
    <row r="176" spans="1:11" x14ac:dyDescent="0.35">
      <c r="B176" s="2"/>
      <c r="D176" s="2"/>
      <c r="F176" s="31" t="s">
        <v>26</v>
      </c>
      <c r="G176" s="11"/>
      <c r="H176" s="11"/>
      <c r="I176" s="11"/>
      <c r="J176" s="11"/>
    </row>
    <row r="177" spans="1:11" x14ac:dyDescent="0.35">
      <c r="B177" s="2"/>
      <c r="D177" s="2"/>
      <c r="F177" s="11" t="s">
        <v>25</v>
      </c>
      <c r="G177" s="11"/>
      <c r="H177" s="11"/>
      <c r="I177" s="12">
        <f xml:space="preserve"> J177*re/37*ans/12</f>
        <v>2477.1464500000002</v>
      </c>
      <c r="J177" s="13">
        <v>18600</v>
      </c>
    </row>
    <row r="178" spans="1:11" x14ac:dyDescent="0.35">
      <c r="B178" s="2"/>
      <c r="D178" s="2"/>
      <c r="F178" s="11" t="s">
        <v>42</v>
      </c>
      <c r="G178" s="11"/>
      <c r="H178" s="11"/>
      <c r="I178" s="12">
        <f xml:space="preserve"> J178*re</f>
        <v>30.237168280000006</v>
      </c>
      <c r="J178" s="13">
        <v>18.920000000000002</v>
      </c>
    </row>
    <row r="179" spans="1:11" ht="15.5" x14ac:dyDescent="0.35">
      <c r="B179" s="2"/>
      <c r="D179" s="2"/>
      <c r="F179" s="11" t="s">
        <v>53</v>
      </c>
      <c r="G179" s="10"/>
      <c r="H179" s="10"/>
      <c r="I179" s="12">
        <f xml:space="preserve"> J179*re/37*ans/12</f>
        <v>865.66945833333341</v>
      </c>
      <c r="J179" s="13">
        <v>6500</v>
      </c>
    </row>
    <row r="180" spans="1:11" x14ac:dyDescent="0.35">
      <c r="B180" s="2"/>
      <c r="D180" s="2"/>
      <c r="F180" s="11"/>
      <c r="G180" s="11"/>
      <c r="H180" s="11"/>
      <c r="I180" s="12"/>
      <c r="J180" s="13"/>
    </row>
    <row r="181" spans="1:11" x14ac:dyDescent="0.35">
      <c r="B181" s="2"/>
      <c r="D181" s="2"/>
    </row>
    <row r="182" spans="1:11" x14ac:dyDescent="0.35">
      <c r="B182" s="2"/>
      <c r="D182" s="2"/>
    </row>
    <row r="183" spans="1:11" x14ac:dyDescent="0.35">
      <c r="B183" s="2"/>
      <c r="D183" s="2"/>
    </row>
    <row r="184" spans="1:11" x14ac:dyDescent="0.35">
      <c r="B184" s="2"/>
      <c r="D184" s="2"/>
    </row>
    <row r="185" spans="1:11" x14ac:dyDescent="0.35">
      <c r="B185" s="2"/>
      <c r="D185" s="2"/>
    </row>
    <row r="186" spans="1:11" x14ac:dyDescent="0.35">
      <c r="B186" s="2"/>
      <c r="D186" s="2"/>
    </row>
    <row r="187" spans="1:11" x14ac:dyDescent="0.35">
      <c r="B187" s="2"/>
      <c r="D187" s="2"/>
    </row>
    <row r="189" spans="1:11" x14ac:dyDescent="0.35">
      <c r="B189" s="2"/>
      <c r="C189" s="4"/>
      <c r="G189" s="2"/>
      <c r="H189" s="4"/>
    </row>
    <row r="190" spans="1:11" ht="35.15" customHeight="1" x14ac:dyDescent="1.35">
      <c r="A190" s="15" t="s">
        <v>12</v>
      </c>
      <c r="B190" s="7"/>
      <c r="C190" s="7"/>
      <c r="D190" s="7"/>
      <c r="E190" s="7"/>
      <c r="F190" s="7"/>
      <c r="G190" s="8"/>
      <c r="H190" s="8"/>
      <c r="I190" s="8"/>
      <c r="J190" s="8"/>
      <c r="K190" s="8"/>
    </row>
    <row r="191" spans="1:11" ht="23.5" x14ac:dyDescent="0.55000000000000004">
      <c r="A191" s="29" t="s">
        <v>55</v>
      </c>
      <c r="B191" s="14"/>
      <c r="C191" s="16"/>
      <c r="D191" s="16"/>
      <c r="E191" s="16"/>
      <c r="F191" s="17"/>
    </row>
    <row r="193" spans="1:4" ht="18.5" x14ac:dyDescent="0.45">
      <c r="A193" s="34" t="s">
        <v>24</v>
      </c>
      <c r="B193" t="s">
        <v>6</v>
      </c>
      <c r="C193" s="1" t="s">
        <v>7</v>
      </c>
      <c r="D193" t="s">
        <v>8</v>
      </c>
    </row>
    <row r="194" spans="1:4" x14ac:dyDescent="0.35">
      <c r="A194" s="4">
        <v>27</v>
      </c>
      <c r="B194" s="35">
        <v>19463.45</v>
      </c>
      <c r="C194" s="36">
        <f t="shared" ref="C194:C219" si="12" xml:space="preserve"> B194*re</f>
        <v>31105.687788550003</v>
      </c>
      <c r="D194" s="35">
        <f xml:space="preserve"> C194*12</f>
        <v>373268.25346260006</v>
      </c>
    </row>
    <row r="195" spans="1:4" x14ac:dyDescent="0.35">
      <c r="A195" s="4">
        <v>28</v>
      </c>
      <c r="B195" s="35">
        <v>19737.509999999998</v>
      </c>
      <c r="C195" s="36">
        <f t="shared" si="12"/>
        <v>31543.679244089999</v>
      </c>
      <c r="D195" s="35">
        <f t="shared" ref="D195:D219" si="13" xml:space="preserve"> C195*12</f>
        <v>378524.15092907997</v>
      </c>
    </row>
    <row r="196" spans="1:4" x14ac:dyDescent="0.35">
      <c r="A196" s="4">
        <v>29</v>
      </c>
      <c r="B196" s="35">
        <v>20016.22</v>
      </c>
      <c r="C196" s="36">
        <f t="shared" si="12"/>
        <v>31989.102138980004</v>
      </c>
      <c r="D196" s="35">
        <f t="shared" si="13"/>
        <v>383869.22566776007</v>
      </c>
    </row>
    <row r="197" spans="1:4" x14ac:dyDescent="0.35">
      <c r="A197" s="4">
        <v>30</v>
      </c>
      <c r="B197" s="35">
        <v>20299.27</v>
      </c>
      <c r="C197" s="36">
        <f t="shared" si="12"/>
        <v>32441.461043930001</v>
      </c>
      <c r="D197" s="35">
        <f t="shared" si="13"/>
        <v>389297.53252716002</v>
      </c>
    </row>
    <row r="198" spans="1:4" x14ac:dyDescent="0.35">
      <c r="A198" s="4">
        <v>31</v>
      </c>
      <c r="B198" s="35">
        <v>20587.25</v>
      </c>
      <c r="C198" s="36">
        <f t="shared" si="12"/>
        <v>32901.698872749999</v>
      </c>
      <c r="D198" s="35">
        <f t="shared" si="13"/>
        <v>394820.38647299999</v>
      </c>
    </row>
    <row r="199" spans="1:4" x14ac:dyDescent="0.35">
      <c r="A199" s="4">
        <v>32</v>
      </c>
      <c r="B199" s="35">
        <v>20879.7</v>
      </c>
      <c r="C199" s="36">
        <f t="shared" si="12"/>
        <v>33369.080472300004</v>
      </c>
      <c r="D199" s="35">
        <f t="shared" si="13"/>
        <v>400428.96566760004</v>
      </c>
    </row>
    <row r="200" spans="1:4" x14ac:dyDescent="0.35">
      <c r="A200" s="4">
        <v>33</v>
      </c>
      <c r="B200" s="35">
        <v>21176.799999999999</v>
      </c>
      <c r="C200" s="36">
        <f t="shared" si="12"/>
        <v>33843.893511200004</v>
      </c>
      <c r="D200" s="35">
        <f t="shared" si="13"/>
        <v>406126.72213440004</v>
      </c>
    </row>
    <row r="201" spans="1:4" x14ac:dyDescent="0.35">
      <c r="A201" s="4">
        <v>34</v>
      </c>
      <c r="B201" s="35">
        <v>21479.17</v>
      </c>
      <c r="C201" s="36">
        <f t="shared" si="12"/>
        <v>34327.128848029999</v>
      </c>
      <c r="D201" s="35">
        <f t="shared" si="13"/>
        <v>411925.54617635999</v>
      </c>
    </row>
    <row r="202" spans="1:4" x14ac:dyDescent="0.35">
      <c r="A202" s="4">
        <v>35</v>
      </c>
      <c r="B202" s="35">
        <v>21785.79</v>
      </c>
      <c r="C202" s="36">
        <f t="shared" si="12"/>
        <v>34817.156360610003</v>
      </c>
      <c r="D202" s="35">
        <f t="shared" si="13"/>
        <v>417805.87632732</v>
      </c>
    </row>
    <row r="203" spans="1:4" x14ac:dyDescent="0.35">
      <c r="A203" s="4">
        <v>36</v>
      </c>
      <c r="B203" s="35">
        <v>22097.48</v>
      </c>
      <c r="C203" s="36">
        <f t="shared" si="12"/>
        <v>35315.286539320005</v>
      </c>
      <c r="D203" s="35">
        <f t="shared" si="13"/>
        <v>423783.43847184005</v>
      </c>
    </row>
    <row r="204" spans="1:4" x14ac:dyDescent="0.35">
      <c r="A204" s="4">
        <v>37</v>
      </c>
      <c r="B204" s="35">
        <v>22413.89</v>
      </c>
      <c r="C204" s="36">
        <f t="shared" si="12"/>
        <v>35820.960028510002</v>
      </c>
      <c r="D204" s="35">
        <f t="shared" si="13"/>
        <v>429851.52034212003</v>
      </c>
    </row>
    <row r="205" spans="1:4" x14ac:dyDescent="0.35">
      <c r="A205" s="4">
        <v>38</v>
      </c>
      <c r="B205" s="35">
        <v>22755.919999999998</v>
      </c>
      <c r="C205" s="36">
        <f t="shared" si="12"/>
        <v>36367.578351279997</v>
      </c>
      <c r="D205" s="35">
        <f t="shared" si="13"/>
        <v>436410.94021535997</v>
      </c>
    </row>
    <row r="206" spans="1:4" x14ac:dyDescent="0.35">
      <c r="A206" s="4">
        <v>39</v>
      </c>
      <c r="B206" s="35">
        <v>23088.89</v>
      </c>
      <c r="C206" s="36">
        <f t="shared" si="12"/>
        <v>36899.717353510001</v>
      </c>
      <c r="D206" s="35">
        <f t="shared" si="13"/>
        <v>442796.60824212001</v>
      </c>
    </row>
    <row r="207" spans="1:4" x14ac:dyDescent="0.35">
      <c r="A207" s="4">
        <v>40</v>
      </c>
      <c r="B207" s="35">
        <v>23427.040000000001</v>
      </c>
      <c r="C207" s="36">
        <f t="shared" si="12"/>
        <v>37440.134819360006</v>
      </c>
      <c r="D207" s="35">
        <f t="shared" si="13"/>
        <v>449281.61783232004</v>
      </c>
    </row>
    <row r="208" spans="1:4" x14ac:dyDescent="0.35">
      <c r="A208" s="4">
        <v>41</v>
      </c>
      <c r="B208" s="35">
        <v>23770.06</v>
      </c>
      <c r="C208" s="36">
        <f t="shared" si="12"/>
        <v>37988.335319540005</v>
      </c>
      <c r="D208" s="35">
        <f t="shared" si="13"/>
        <v>455860.02383448009</v>
      </c>
    </row>
    <row r="209" spans="1:4" x14ac:dyDescent="0.35">
      <c r="A209" s="4">
        <v>42</v>
      </c>
      <c r="B209" s="35">
        <v>24118.18</v>
      </c>
      <c r="C209" s="36">
        <f t="shared" si="12"/>
        <v>38544.68643062</v>
      </c>
      <c r="D209" s="35">
        <f t="shared" si="13"/>
        <v>462536.23716744001</v>
      </c>
    </row>
    <row r="210" spans="1:4" x14ac:dyDescent="0.35">
      <c r="A210" s="4">
        <v>43</v>
      </c>
      <c r="B210" s="35">
        <v>24654.17</v>
      </c>
      <c r="C210" s="36">
        <f t="shared" si="12"/>
        <v>39401.283673029997</v>
      </c>
      <c r="D210" s="35">
        <f t="shared" si="13"/>
        <v>472815.40407635993</v>
      </c>
    </row>
    <row r="211" spans="1:4" x14ac:dyDescent="0.35">
      <c r="A211" s="4">
        <v>44</v>
      </c>
      <c r="B211" s="35">
        <v>25205.03</v>
      </c>
      <c r="C211" s="36">
        <f t="shared" si="12"/>
        <v>40281.645539769997</v>
      </c>
      <c r="D211" s="35">
        <f t="shared" si="13"/>
        <v>483379.74647724</v>
      </c>
    </row>
    <row r="212" spans="1:4" x14ac:dyDescent="0.35">
      <c r="A212" s="4">
        <v>45</v>
      </c>
      <c r="B212" s="35">
        <v>25770.92</v>
      </c>
      <c r="C212" s="36">
        <f t="shared" si="12"/>
        <v>41186.027736279997</v>
      </c>
      <c r="D212" s="35">
        <f t="shared" si="13"/>
        <v>494232.33283535996</v>
      </c>
    </row>
    <row r="213" spans="1:4" x14ac:dyDescent="0.35">
      <c r="A213" s="4">
        <v>46</v>
      </c>
      <c r="B213" s="35">
        <v>26352.400000000001</v>
      </c>
      <c r="C213" s="36">
        <f t="shared" si="12"/>
        <v>42115.325231600007</v>
      </c>
      <c r="D213" s="35">
        <f t="shared" si="13"/>
        <v>505383.90277920011</v>
      </c>
    </row>
    <row r="214" spans="1:4" x14ac:dyDescent="0.35">
      <c r="A214" s="4">
        <v>47</v>
      </c>
      <c r="B214" s="35">
        <v>26821.51</v>
      </c>
      <c r="C214" s="36">
        <f t="shared" si="12"/>
        <v>42865.03760009</v>
      </c>
      <c r="D214" s="35">
        <f t="shared" si="13"/>
        <v>514380.45120108</v>
      </c>
    </row>
    <row r="215" spans="1:4" x14ac:dyDescent="0.35">
      <c r="A215" s="4">
        <v>48</v>
      </c>
      <c r="B215" s="35">
        <v>28054.39</v>
      </c>
      <c r="C215" s="36">
        <f t="shared" si="12"/>
        <v>44835.37586801</v>
      </c>
      <c r="D215" s="35">
        <f t="shared" si="13"/>
        <v>538024.51041612006</v>
      </c>
    </row>
    <row r="216" spans="1:4" x14ac:dyDescent="0.35">
      <c r="A216" s="4">
        <v>49</v>
      </c>
      <c r="B216" s="35">
        <v>29937.17</v>
      </c>
      <c r="C216" s="36">
        <f t="shared" si="12"/>
        <v>47844.357670030004</v>
      </c>
      <c r="D216" s="35">
        <f t="shared" si="13"/>
        <v>574132.29204036004</v>
      </c>
    </row>
    <row r="217" spans="1:4" x14ac:dyDescent="0.35">
      <c r="A217" s="4">
        <v>50</v>
      </c>
      <c r="B217" s="35">
        <v>32026.99</v>
      </c>
      <c r="C217" s="36">
        <f t="shared" si="12"/>
        <v>51184.222311410005</v>
      </c>
      <c r="D217" s="35">
        <f t="shared" si="13"/>
        <v>614210.66773692006</v>
      </c>
    </row>
    <row r="218" spans="1:4" x14ac:dyDescent="0.35">
      <c r="A218" s="4">
        <v>51</v>
      </c>
      <c r="B218" s="35">
        <v>35376.15</v>
      </c>
      <c r="C218" s="36">
        <f t="shared" si="12"/>
        <v>56536.712507850003</v>
      </c>
      <c r="D218" s="35">
        <f t="shared" si="13"/>
        <v>678440.55009420007</v>
      </c>
    </row>
    <row r="219" spans="1:4" x14ac:dyDescent="0.35">
      <c r="A219" s="4">
        <v>52</v>
      </c>
      <c r="B219" s="35">
        <v>40253.68</v>
      </c>
      <c r="C219" s="36">
        <f t="shared" si="12"/>
        <v>64331.780975120004</v>
      </c>
      <c r="D219" s="35">
        <f t="shared" si="13"/>
        <v>771981.37170144008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22</vt:i4>
      </vt:variant>
    </vt:vector>
  </HeadingPairs>
  <TitlesOfParts>
    <vt:vector size="25" baseType="lpstr">
      <vt:lpstr>Ark1</vt:lpstr>
      <vt:lpstr>Ark2</vt:lpstr>
      <vt:lpstr>Ark3</vt:lpstr>
      <vt:lpstr>ans</vt:lpstr>
      <vt:lpstr>re</vt:lpstr>
      <vt:lpstr>trin27</vt:lpstr>
      <vt:lpstr>trin28</vt:lpstr>
      <vt:lpstr>trin29</vt:lpstr>
      <vt:lpstr>trin30</vt:lpstr>
      <vt:lpstr>trin31</vt:lpstr>
      <vt:lpstr>trin32</vt:lpstr>
      <vt:lpstr>trin33</vt:lpstr>
      <vt:lpstr>trin34</vt:lpstr>
      <vt:lpstr>trin35</vt:lpstr>
      <vt:lpstr>trin36</vt:lpstr>
      <vt:lpstr>trin37</vt:lpstr>
      <vt:lpstr>trin38</vt:lpstr>
      <vt:lpstr>trin39</vt:lpstr>
      <vt:lpstr>trin40</vt:lpstr>
      <vt:lpstr>trin41</vt:lpstr>
      <vt:lpstr>trin42</vt:lpstr>
      <vt:lpstr>trin43</vt:lpstr>
      <vt:lpstr>trin44</vt:lpstr>
      <vt:lpstr>trin45</vt:lpstr>
      <vt:lpstr>UVt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Agerskov</dc:creator>
  <cp:lastModifiedBy>Rasmus Jakobsen</cp:lastModifiedBy>
  <cp:lastPrinted>2019-06-22T09:46:28Z</cp:lastPrinted>
  <dcterms:created xsi:type="dcterms:W3CDTF">2015-09-17T17:18:27Z</dcterms:created>
  <dcterms:modified xsi:type="dcterms:W3CDTF">2025-02-25T07:26:49Z</dcterms:modified>
</cp:coreProperties>
</file>